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25230" windowHeight="6480" tabRatio="686" activeTab="1"/>
  </bookViews>
  <sheets>
    <sheet name="POKYNY PRO VYPLNĚNÍ" sheetId="1" r:id="rId1"/>
    <sheet name="PLNÁ" sheetId="2" r:id="rId2"/>
    <sheet name="ZKRÁCENÁ" sheetId="3" r:id="rId3"/>
    <sheet name="VstupyDoRatingu" sheetId="4" state="hidden" r:id="rId4"/>
    <sheet name="Ciselniky" sheetId="5" state="hidden" r:id="rId5"/>
  </sheets>
  <definedNames>
    <definedName name="adresa">#REF!</definedName>
    <definedName name="ctvrt">#REF!</definedName>
    <definedName name="Ctvrtleti">'Ciselniky'!$E$10:$E$13</definedName>
    <definedName name="data">#REF!</definedName>
    <definedName name="datum">#REF!</definedName>
    <definedName name="ic">#REF!</definedName>
    <definedName name="KodCtvrtleti">'Ciselniky'!$D$10:$D$13</definedName>
    <definedName name="KodOboru">'Ciselniky'!$G$3:$G$818</definedName>
    <definedName name="kontrola">#REF!</definedName>
    <definedName name="nazev">#REF!</definedName>
    <definedName name="_xlnm.Print_Titles" localSheetId="1">'PLNÁ'!$2:$5</definedName>
    <definedName name="_xlnm.Print_Titles" localSheetId="3">'VstupyDoRatingu'!$2:$5</definedName>
    <definedName name="_xlnm.Print_Titles" localSheetId="2">'ZKRÁCENÁ'!$2:$5</definedName>
    <definedName name="_xlnm.Print_Area" localSheetId="1">'PLNÁ'!$B$2:$M$316</definedName>
    <definedName name="_xlnm.Print_Area" localSheetId="0">'POKYNY PRO VYPLNĚNÍ'!$A$1:$H$29</definedName>
    <definedName name="_xlnm.Print_Area" localSheetId="3">'VstupyDoRatingu'!$B$2:$L$209</definedName>
    <definedName name="_xlnm.Print_Area" localSheetId="2">'ZKRÁCENÁ'!$B$2:$M$142</definedName>
    <definedName name="Obor">'Ciselniky'!$H$3:$H$818</definedName>
    <definedName name="okec">#REF!</definedName>
    <definedName name="okres">#REF!</definedName>
    <definedName name="OkresNazevNUTS">'Ciselniky'!$N$3:$N$93</definedName>
    <definedName name="trzby">#REF!</definedName>
  </definedNames>
  <calcPr fullCalcOnLoad="1"/>
</workbook>
</file>

<file path=xl/sharedStrings.xml><?xml version="1.0" encoding="utf-8"?>
<sst xmlns="http://schemas.openxmlformats.org/spreadsheetml/2006/main" count="2811" uniqueCount="1314">
  <si>
    <t>Revenues from overestimation property securities</t>
  </si>
  <si>
    <t>Expences from overestimation property securities</t>
  </si>
  <si>
    <t>Accounting for adjustments to financial expenses</t>
  </si>
  <si>
    <t>Interests received</t>
  </si>
  <si>
    <t>Interests paid</t>
  </si>
  <si>
    <t>Other financial revenues</t>
  </si>
  <si>
    <t>Other financial expenses</t>
  </si>
  <si>
    <t>Transfer of financial revenues</t>
  </si>
  <si>
    <t>Transfer of financial expenses</t>
  </si>
  <si>
    <t>Profit (loss) from financial operations</t>
  </si>
  <si>
    <t>Incom tax on ordinary income</t>
  </si>
  <si>
    <t xml:space="preserve"> - due</t>
  </si>
  <si>
    <t xml:space="preserve"> - deferred</t>
  </si>
  <si>
    <t>Ordinary income</t>
  </si>
  <si>
    <t>Extraordinary revenues</t>
  </si>
  <si>
    <t>Extraordinary expenses</t>
  </si>
  <si>
    <t>Income tax on extraordinary income</t>
  </si>
  <si>
    <t>Extraordinary income</t>
  </si>
  <si>
    <t>Transfer of profit or loss to partners</t>
  </si>
  <si>
    <t>Profit (loss) of current accounting period</t>
  </si>
  <si>
    <t>Gross profit (loss) - before tax</t>
  </si>
  <si>
    <t>B. I. 1.</t>
  </si>
  <si>
    <t>B. I. 4.</t>
  </si>
  <si>
    <t>B. I. 6.</t>
  </si>
  <si>
    <t>B. I. 7.</t>
  </si>
  <si>
    <t>B. I. 8.</t>
  </si>
  <si>
    <t>C. II. 1.</t>
  </si>
  <si>
    <t>C. II. 7.</t>
  </si>
  <si>
    <t>C. III. 1.</t>
  </si>
  <si>
    <t>C. III. 5.</t>
  </si>
  <si>
    <t>C. III. 6.</t>
  </si>
  <si>
    <t>C. III. 9.</t>
  </si>
  <si>
    <t>C. IV. 1.</t>
  </si>
  <si>
    <t>C. IV. 2.</t>
  </si>
  <si>
    <t>C. IV. 3.</t>
  </si>
  <si>
    <t>D. I. 1.</t>
  </si>
  <si>
    <t>D. I. 3.</t>
  </si>
  <si>
    <t>A. I. 1.</t>
  </si>
  <si>
    <t>A. I. 2.</t>
  </si>
  <si>
    <t>A. II. 1.</t>
  </si>
  <si>
    <t>A. II. 2.</t>
  </si>
  <si>
    <t>A. II. 3.</t>
  </si>
  <si>
    <t>A. III. 1.</t>
  </si>
  <si>
    <t>A. III. 2.</t>
  </si>
  <si>
    <t>A. IV. 1.</t>
  </si>
  <si>
    <t>A. IV. 2.</t>
  </si>
  <si>
    <t>B. III. 11.</t>
  </si>
  <si>
    <t>B. IV. 1.</t>
  </si>
  <si>
    <t>B. IV. 2.</t>
  </si>
  <si>
    <t>B. IV. 3.</t>
  </si>
  <si>
    <t xml:space="preserve">     IV.</t>
  </si>
  <si>
    <t xml:space="preserve"> H.</t>
  </si>
  <si>
    <t xml:space="preserve">     V.</t>
  </si>
  <si>
    <t xml:space="preserve">  I.</t>
  </si>
  <si>
    <t xml:space="preserve">    VI.</t>
  </si>
  <si>
    <t xml:space="preserve"> J.</t>
  </si>
  <si>
    <t xml:space="preserve">   VII.</t>
  </si>
  <si>
    <t xml:space="preserve"> 2.</t>
  </si>
  <si>
    <t xml:space="preserve"> 3.</t>
  </si>
  <si>
    <t xml:space="preserve">  VIII.</t>
  </si>
  <si>
    <t xml:space="preserve">   X.</t>
  </si>
  <si>
    <t xml:space="preserve"> XI.</t>
  </si>
  <si>
    <t>XII.</t>
  </si>
  <si>
    <t>P.</t>
  </si>
  <si>
    <t>Q.</t>
  </si>
  <si>
    <t>Q.1</t>
  </si>
  <si>
    <t>Q.2</t>
  </si>
  <si>
    <t>XIII.</t>
  </si>
  <si>
    <t>R.</t>
  </si>
  <si>
    <t>S.</t>
  </si>
  <si>
    <t>S.1</t>
  </si>
  <si>
    <t>S.2</t>
  </si>
  <si>
    <t>T.</t>
  </si>
  <si>
    <r>
      <t xml:space="preserve">Sociální zabezpečení </t>
    </r>
    <r>
      <rPr>
        <sz val="10"/>
        <rFont val="Arial CE"/>
        <family val="0"/>
      </rPr>
      <t>(a zdravotní pojištění)</t>
    </r>
  </si>
  <si>
    <r>
      <t xml:space="preserve">Oceňovací rozdíly z přecenění majetku </t>
    </r>
    <r>
      <rPr>
        <sz val="10"/>
        <rFont val="Arial CE"/>
        <family val="0"/>
      </rPr>
      <t>(a závazků)</t>
    </r>
  </si>
  <si>
    <r>
      <t xml:space="preserve">Závazky ze sociálního </t>
    </r>
    <r>
      <rPr>
        <sz val="10"/>
        <rFont val="Arial CE"/>
        <family val="0"/>
      </rPr>
      <t>a zdravotního</t>
    </r>
    <r>
      <rPr>
        <sz val="10"/>
        <rFont val="Arial CE"/>
        <family val="2"/>
      </rPr>
      <t xml:space="preserve"> zabezpečení</t>
    </r>
  </si>
  <si>
    <r>
      <t xml:space="preserve">Odměny členům orgánů společnosti </t>
    </r>
    <r>
      <rPr>
        <sz val="10"/>
        <rFont val="Arial CE"/>
        <family val="0"/>
      </rPr>
      <t>a družstva</t>
    </r>
  </si>
  <si>
    <r>
      <t xml:space="preserve">Náklady na sociální zabezpečení </t>
    </r>
    <r>
      <rPr>
        <sz val="10"/>
        <rFont val="Arial CE"/>
        <family val="0"/>
      </rPr>
      <t>a zdravotní pojištění</t>
    </r>
  </si>
  <si>
    <t>D012</t>
  </si>
  <si>
    <t>D011</t>
  </si>
  <si>
    <t>Průměrná mzda</t>
  </si>
  <si>
    <t>Nezaměstnanost</t>
  </si>
  <si>
    <t>D013</t>
  </si>
  <si>
    <t xml:space="preserve">Average recalculated number of employees </t>
  </si>
  <si>
    <t xml:space="preserve">Industry code (main activity) - according to tax declaration </t>
  </si>
  <si>
    <t xml:space="preserve">Share of the main client on whole  production  </t>
  </si>
  <si>
    <t>Revenues structure: 1) CZK</t>
  </si>
  <si>
    <t xml:space="preserve">                                    4) others</t>
  </si>
  <si>
    <t>Status of short-term receivables overdue more than 60 days (th. CZK)</t>
  </si>
  <si>
    <t>Status of short-term payables overdue more than 60 days (th. CZK)</t>
  </si>
  <si>
    <t xml:space="preserve">Company life period (in years) </t>
  </si>
  <si>
    <t>Ekonomická skupina</t>
  </si>
  <si>
    <t>UnemploymentRate</t>
  </si>
  <si>
    <t>AverageSalary</t>
  </si>
  <si>
    <t>Economic group</t>
  </si>
  <si>
    <t>MSP (extra source)</t>
  </si>
  <si>
    <t>V.</t>
  </si>
  <si>
    <t>Pohledávky za upsaný vlastní kapitál</t>
  </si>
  <si>
    <t>Name:</t>
  </si>
  <si>
    <t>ID:</t>
  </si>
  <si>
    <t>Date:</t>
  </si>
  <si>
    <t>District code:</t>
  </si>
  <si>
    <t>Industry sector:</t>
  </si>
  <si>
    <t>Revenues till end of Actual years quarter in % of yearly revenues:</t>
  </si>
  <si>
    <t>Actual quarter:</t>
  </si>
  <si>
    <t>Company mail:</t>
  </si>
  <si>
    <t>Company address:</t>
  </si>
  <si>
    <t>RATING MSP - NEW VERSION OF HIDDEN SHEET</t>
  </si>
  <si>
    <t xml:space="preserve">Struktura tržeb v %: 1) CZK </t>
  </si>
  <si>
    <t>Kontrolní buňka:</t>
  </si>
  <si>
    <r>
      <t xml:space="preserve">Pro zadání  požadovaných hodnot slouží  </t>
    </r>
    <r>
      <rPr>
        <b/>
        <sz val="11"/>
        <rFont val="Arial"/>
        <family val="2"/>
      </rPr>
      <t xml:space="preserve">pouze zeleně </t>
    </r>
    <r>
      <rPr>
        <sz val="11"/>
        <rFont val="Arial"/>
        <family val="2"/>
      </rPr>
      <t xml:space="preserve"> označená pole, ostatní  pole žadatel  nevyplňuje. 
Hodnoty se vyplňují  </t>
    </r>
    <r>
      <rPr>
        <b/>
        <sz val="11"/>
        <rFont val="Arial"/>
        <family val="2"/>
      </rPr>
      <t xml:space="preserve">v tis. Kč </t>
    </r>
    <r>
      <rPr>
        <sz val="11"/>
        <rFont val="Arial"/>
        <family val="2"/>
      </rPr>
      <t xml:space="preserve">. </t>
    </r>
    <r>
      <rPr>
        <sz val="11"/>
        <rFont val="Arial"/>
        <family val="2"/>
      </rPr>
      <t xml:space="preserve"> </t>
    </r>
  </si>
  <si>
    <t xml:space="preserve">ř. 002+003+028+055 </t>
  </si>
  <si>
    <t xml:space="preserve">ř. 004+012+022 </t>
  </si>
  <si>
    <t>ř. 029+036+042+051</t>
  </si>
  <si>
    <t>ř. 062+079+105</t>
  </si>
  <si>
    <t>ř. 072+073+074</t>
  </si>
  <si>
    <t>ř. 076+077</t>
  </si>
  <si>
    <t>ř. 080+084+091+101</t>
  </si>
  <si>
    <t>ř.102+103+104</t>
  </si>
  <si>
    <t>ř. 107+108+109</t>
  </si>
  <si>
    <t>ř. 01-02</t>
  </si>
  <si>
    <t>ř. 05+06+07</t>
  </si>
  <si>
    <t>ř. 09+10</t>
  </si>
  <si>
    <t>ř. 03+04-08</t>
  </si>
  <si>
    <t>ř. 29+47-48</t>
  </si>
  <si>
    <t>ř. 56+57</t>
  </si>
  <si>
    <t>ř. 53-54-55</t>
  </si>
  <si>
    <t>ř. 52+58-59</t>
  </si>
  <si>
    <t>ř. 29+47+53-54</t>
  </si>
  <si>
    <t xml:space="preserve">ř. 49+50 </t>
  </si>
  <si>
    <t>Vzorce</t>
  </si>
  <si>
    <t>ř. 005 až 011</t>
  </si>
  <si>
    <t>ř. 013 až 021</t>
  </si>
  <si>
    <t>ř. 043 až 050</t>
  </si>
  <si>
    <t>ř. 057 až 059</t>
  </si>
  <si>
    <t>ř. 067 až 070</t>
  </si>
  <si>
    <t>ř. 092 až 100</t>
  </si>
  <si>
    <t>ř. 13 až 16</t>
  </si>
  <si>
    <t xml:space="preserve">ř. 064+065+065_1 </t>
  </si>
  <si>
    <t>Platnost výkazů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</si>
  <si>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</si>
  <si>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</si>
  <si>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</si>
  <si>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</si>
  <si>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</si>
  <si>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</si>
  <si>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</si>
  <si>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</si>
  <si>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</si>
  <si>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</si>
  <si>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</si>
  <si>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</si>
  <si>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</si>
  <si>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</si>
  <si>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</si>
  <si>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</si>
  <si>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</si>
  <si>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</si>
  <si>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</si>
  <si>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</si>
  <si>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</si>
  <si>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</si>
  <si>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</si>
  <si>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</si>
  <si>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</si>
  <si>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</si>
  <si>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</si>
  <si>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</si>
  <si>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</si>
  <si>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</si>
  <si>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</si>
  <si>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</si>
  <si>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</si>
  <si>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</si>
  <si>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</si>
  <si>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041</t>
  </si>
  <si>
    <t>042</t>
  </si>
  <si>
    <t>043</t>
  </si>
  <si>
    <t>044</t>
  </si>
  <si>
    <t>045</t>
  </si>
  <si>
    <t>046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</si>
  <si>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</si>
  <si>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</si>
  <si>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</si>
  <si>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</si>
  <si>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</si>
  <si>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</si>
  <si>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</si>
  <si>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</si>
  <si>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</si>
  <si>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</si>
  <si>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</si>
  <si>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</si>
  <si>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</si>
  <si>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</si>
  <si>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</si>
  <si>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</si>
  <si>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</si>
  <si>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</si>
  <si>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</si>
  <si>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</si>
  <si>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</si>
  <si>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</si>
  <si>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</si>
  <si>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</si>
  <si>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</si>
  <si>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</si>
  <si>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</si>
  <si>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</si>
  <si>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</si>
  <si>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</si>
  <si>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</si>
  <si>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083</t>
  </si>
  <si>
    <t>084</t>
  </si>
  <si>
    <t>087</t>
  </si>
  <si>
    <t>088</t>
  </si>
  <si>
    <t>089</t>
  </si>
  <si>
    <t>090</t>
  </si>
  <si>
    <t>091</t>
  </si>
  <si>
    <t>092</t>
  </si>
  <si>
    <t>094</t>
  </si>
  <si>
    <t>095</t>
  </si>
  <si>
    <t>096</t>
  </si>
  <si>
    <t>099</t>
  </si>
  <si>
    <t>100</t>
  </si>
  <si>
    <t>101</t>
  </si>
  <si>
    <t>102</t>
  </si>
  <si>
    <t>103</t>
  </si>
  <si>
    <t>104</t>
  </si>
  <si>
    <t>106</t>
  </si>
  <si>
    <t>107</t>
  </si>
  <si>
    <t>108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</si>
  <si>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</si>
  <si>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</si>
  <si>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</si>
  <si>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</si>
  <si>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</si>
  <si>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</si>
  <si>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</si>
  <si>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</si>
  <si>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</si>
  <si>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</si>
  <si>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</si>
  <si>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</si>
  <si>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</si>
  <si>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</si>
  <si>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</si>
  <si>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</si>
  <si>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</si>
  <si>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</si>
  <si>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</si>
  <si>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</si>
  <si>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</si>
  <si>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</si>
  <si>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</si>
  <si>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</si>
  <si>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</si>
  <si>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</si>
  <si>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</si>
  <si>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</si>
  <si>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</si>
  <si>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</si>
  <si>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</si>
  <si>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</si>
  <si>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</si>
  <si>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</si>
  <si>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</si>
  <si>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</si>
  <si>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</si>
  <si>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</si>
  <si>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</si>
  <si>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</si>
  <si>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</si>
  <si>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</si>
  <si>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</si>
  <si>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</si>
  <si>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</si>
  <si>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</si>
  <si>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</si>
  <si>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</si>
  <si>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</si>
  <si>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</si>
  <si>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</si>
  <si>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</si>
  <si>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</si>
  <si>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</si>
  <si>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</si>
  <si>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</si>
  <si>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</si>
  <si>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/>
  </si>
  <si>
    <t>Podvojné účetnictví</t>
  </si>
  <si>
    <t xml:space="preserve">
Požadované údaje zpracuje:</t>
  </si>
  <si>
    <t xml:space="preserve">·          </t>
  </si>
  <si>
    <t>od 01/2002</t>
  </si>
  <si>
    <t xml:space="preserve"> (Kontrola aktiv a pasiv)</t>
  </si>
  <si>
    <r>
      <t>Žadatel  vyplní  tabulky  ve  tvaru účetních  výkazů  v </t>
    </r>
    <r>
      <rPr>
        <b/>
        <sz val="11"/>
        <rFont val="Arial"/>
        <family val="2"/>
      </rPr>
      <t xml:space="preserve">plném </t>
    </r>
    <r>
      <rPr>
        <i/>
        <sz val="11"/>
        <rFont val="Arial"/>
        <family val="2"/>
      </rPr>
      <t>(list Plná)</t>
    </r>
    <r>
      <rPr>
        <sz val="11"/>
        <rFont val="Arial"/>
        <family val="2"/>
      </rPr>
      <t xml:space="preserve">  nebo</t>
    </r>
    <r>
      <rPr>
        <b/>
        <sz val="11"/>
        <rFont val="Arial"/>
        <family val="2"/>
      </rPr>
      <t xml:space="preserve"> zkráceném  </t>
    </r>
    <r>
      <rPr>
        <i/>
        <sz val="11"/>
        <rFont val="Arial"/>
        <family val="2"/>
      </rPr>
      <t>(list Zkrácená)</t>
    </r>
    <r>
      <rPr>
        <b/>
        <sz val="11"/>
        <rFont val="Arial"/>
        <family val="2"/>
      </rPr>
      <t xml:space="preserve"> rozsahu </t>
    </r>
    <r>
      <rPr>
        <sz val="11"/>
        <rFont val="Arial"/>
        <family val="2"/>
      </rPr>
      <t>podle  toho,</t>
    </r>
    <r>
      <rPr>
        <b/>
        <sz val="11"/>
        <rFont val="Arial"/>
        <family val="2"/>
      </rPr>
      <t xml:space="preserve"> 
</t>
    </r>
    <r>
      <rPr>
        <sz val="11"/>
        <rFont val="Arial"/>
        <family val="2"/>
      </rPr>
      <t>v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jakém rozsahu účetní výkazy zpracovává.</t>
    </r>
    <r>
      <rPr>
        <sz val="11"/>
        <rFont val="Arial"/>
        <family val="2"/>
      </rPr>
      <t xml:space="preserve">
</t>
    </r>
  </si>
  <si>
    <t xml:space="preserve">Žadatel  zpracuje  tabulky (v tis.Kč) ve struktuře  účetních  výkazů (Rozvaha, Výkaz  zisku a ztráty)  a  uvede  požadované  doplňující  údaje  . </t>
  </si>
  <si>
    <t>ř.063+066+071+075+078</t>
  </si>
  <si>
    <t>Minulost</t>
  </si>
  <si>
    <t>Název společnosti (zájemce o rating):</t>
  </si>
  <si>
    <t>Datum:</t>
  </si>
  <si>
    <t>Adresa společnosti:</t>
  </si>
  <si>
    <t>Aktuální čtvrtletí (1,2,3,4):</t>
  </si>
  <si>
    <t>Realizované tržby do konce aktuálního čtvrtletí v % ročních tržeb:</t>
  </si>
  <si>
    <t>Vyplní se pouze zeleně označené buňky !</t>
  </si>
  <si>
    <t>Vyplňte v tis. Kč</t>
  </si>
  <si>
    <t>Aktuální Q</t>
  </si>
  <si>
    <t>POZNÁMKY</t>
  </si>
  <si>
    <t>Platnost výkazů apod.</t>
  </si>
  <si>
    <t>R  O  Z  V  A  H  A</t>
  </si>
  <si>
    <t>V Ý K A Z   Z I S K U  A   Z T R Á T Y</t>
  </si>
  <si>
    <t>x</t>
  </si>
  <si>
    <t xml:space="preserve">Doplňující ostatní údaje </t>
  </si>
  <si>
    <t>Aktuální informace</t>
  </si>
  <si>
    <t>Průměrný přepočtený počet zaměstnanců</t>
  </si>
  <si>
    <t>MSP</t>
  </si>
  <si>
    <t xml:space="preserve">Struktura inkasa v %: 1) CZK </t>
  </si>
  <si>
    <t xml:space="preserve">                                    2) EUR</t>
  </si>
  <si>
    <t xml:space="preserve">                                    3) USD</t>
  </si>
  <si>
    <t xml:space="preserve">                                    4) ostatní</t>
  </si>
  <si>
    <t>Doba podnikání (v letech)</t>
  </si>
  <si>
    <t>Podíl největšího odběratele na celkové produkci (v %)</t>
  </si>
  <si>
    <t>Stav krátkodobých pohledávek po splatnosti více jak 60 dnů (v tis.Kč)</t>
  </si>
  <si>
    <t>Stav krátkodobých závazků po splatnosti více jak 60 dnů (v tis.Kč)</t>
  </si>
  <si>
    <t>V případě, že účetní období žadatele se nekryje s obdobím kalendářního roku, žadatel přepíše v záhlaví tabulek data konce účetního období.</t>
  </si>
  <si>
    <t>za předcházející uzavřená 2 účetní období (zahrnuje i předpoklad účetní závěrky za poslední účetní období, pokud účetnictví není do doby podání žádosti v průběhu běžného roku s konečnou platností uzavřeno),</t>
  </si>
  <si>
    <t>od počátku běžného roku (resp. běžného účetního období) do konce posledního účetně uzavřeného čtvrtletí před datem předložení žádosti,</t>
  </si>
  <si>
    <t>Pokyny pro vyplnění ekonomických příloh v elektronické formě pro rating MSP</t>
  </si>
  <si>
    <t>IČ:</t>
  </si>
  <si>
    <t xml:space="preserve"> (Kontrola shodnosti výsledku hospodaření na pasivech)</t>
  </si>
  <si>
    <t>Období do:</t>
  </si>
  <si>
    <t>A. Pohledávky za upsaný vlastní kapitál</t>
  </si>
  <si>
    <t>059</t>
  </si>
  <si>
    <t>Mail společnosti:</t>
  </si>
  <si>
    <t>Ctvrtleti</t>
  </si>
  <si>
    <t>KodCtvrtleti</t>
  </si>
  <si>
    <r>
      <t>Kontrola vstupních dat:</t>
    </r>
    <r>
      <rPr>
        <sz val="11"/>
        <rFont val="Arial"/>
        <family val="2"/>
      </rPr>
      <t xml:space="preserve"> Hlavní kontroly vstupních dat provádí žadatel tím, že pozorně a pečlivě porovnává natypované údaje s údaji zapsaných v použitém zdroji údajů (např. z vyplněných standardních formulářů účetních výkazů, z výpisů z obchodního rejstříku, atd.). Další kontrola (automatická) je realizována prostřednictvím </t>
    </r>
    <r>
      <rPr>
        <b/>
        <sz val="11"/>
        <rFont val="Arial"/>
        <family val="2"/>
      </rPr>
      <t>kontrolní buňky</t>
    </r>
    <r>
      <rPr>
        <sz val="11"/>
        <rFont val="Arial"/>
        <family val="2"/>
      </rPr>
      <t>. Pomocí této buňky je zjišťována platnost rovnosti aktiv a pasiv, hodnoty aktiv a pasiv musí být totožné. Dále je porovnávána shodnost výsledku hospodaření uváděného v pasivech s výsledkem hospodaření uváděným ve výsledovce. Nesplnění těchto základních podmínek je signalizováno v kontrolní buňce. Kontrola platí až pro vyplnění všech údajů z účetních výkazů za všechna období. V průběhu typování dat nastává signalizace nesplnění kontrolních podmínek v důsledku neúplného vyplnění všech údajů. Kontrola je relevantní až po vyplnění všech údajů.</t>
    </r>
  </si>
  <si>
    <t xml:space="preserve">Při vyplňování tabulek je nutné dodržet následující pravidlo: IČ (identifikační číslo firmy) vyplňujte pouze v listu, který budete skutečně vyplňovat (buď z výkazů v plném členění nebo z výkazů ve zkráceném, zjednodušeném členění).  Pokud v listu nejsou údaje vyplněny, pak nepřepisujte implicitně vloženou instrukci NEDEF(). V nevyplněném listu v položce IČ musí být zachována instrukce: =NEDEF(). </t>
  </si>
  <si>
    <t>NUTS:</t>
  </si>
  <si>
    <t>OKEČ:</t>
  </si>
  <si>
    <t>AKTIVA CELKEM</t>
  </si>
  <si>
    <t xml:space="preserve">A.  </t>
  </si>
  <si>
    <t xml:space="preserve">B.  </t>
  </si>
  <si>
    <t>Dlouhodobý majetek</t>
  </si>
  <si>
    <t xml:space="preserve">B. I. </t>
  </si>
  <si>
    <t>Dlouhodobý nehmotný majetek</t>
  </si>
  <si>
    <t>Zřizovací výdaje</t>
  </si>
  <si>
    <t>Nehmotné výsledky výzkumu a vývoje</t>
  </si>
  <si>
    <t>Software</t>
  </si>
  <si>
    <t>Ocenitelná práva</t>
  </si>
  <si>
    <t>B. I. 5.</t>
  </si>
  <si>
    <t>Goodwill</t>
  </si>
  <si>
    <t>Jiný dlouhodobý nehmotný majetek</t>
  </si>
  <si>
    <t>Nedokončený dlouhodobý nehmotný majetek</t>
  </si>
  <si>
    <t>Poskytnuté zálohy na dlouhodobý nehmotný majetek</t>
  </si>
  <si>
    <t xml:space="preserve">B. II. </t>
  </si>
  <si>
    <t>Dlouhodobý hmotný majetek</t>
  </si>
  <si>
    <t>B. II. 1.</t>
  </si>
  <si>
    <t>Pozemky</t>
  </si>
  <si>
    <t>B. II. 2.</t>
  </si>
  <si>
    <t>Stavby</t>
  </si>
  <si>
    <t>B. II. 3.</t>
  </si>
  <si>
    <t>Samostatné movité věci a soubory movitých věcí</t>
  </si>
  <si>
    <t>B. II. 4.</t>
  </si>
  <si>
    <t>Pěstitelské celky trvalých porostů</t>
  </si>
  <si>
    <t>B. II. 5.</t>
  </si>
  <si>
    <t>Základní stádo a tažná zvířata</t>
  </si>
  <si>
    <t>B. II. 6.</t>
  </si>
  <si>
    <t>Jiný dlouhodobý hmotný majetek</t>
  </si>
  <si>
    <t>B. II. 7.</t>
  </si>
  <si>
    <t>Nedokončený dlouhodobý hmotný majetek</t>
  </si>
  <si>
    <t>B. II. 8.</t>
  </si>
  <si>
    <t>Poskytnuté zálohy na dlouhodobý hmotný majetek</t>
  </si>
  <si>
    <t>B. II. 9.</t>
  </si>
  <si>
    <t>Oceňovací rozdíl k nabytému majetku (opr.pol. k nabytému majetku)</t>
  </si>
  <si>
    <t xml:space="preserve">B. III. </t>
  </si>
  <si>
    <t>Dlouhodobý finanční majetek</t>
  </si>
  <si>
    <t>ř. 023 až 032</t>
  </si>
  <si>
    <t>B. III. 1.</t>
  </si>
  <si>
    <t>Podíly v ovládaných a říz. osobách</t>
  </si>
  <si>
    <t>B. III. 2.</t>
  </si>
  <si>
    <t>Podíly v účetních jednotkách podstatným vlivem</t>
  </si>
  <si>
    <t>Ostatní dlouhodobé cenné papíry a podíly (vklady)</t>
  </si>
  <si>
    <t>B. III. 4.</t>
  </si>
  <si>
    <t>Půjčky a úvěry - ovládající a řídící osoba, podstatný vliv</t>
  </si>
  <si>
    <t>B. III. 5.</t>
  </si>
  <si>
    <t>Jiný dlouhodobý finanční majetek</t>
  </si>
  <si>
    <t>B. III. 6.</t>
  </si>
  <si>
    <t>B. III. 7.</t>
  </si>
  <si>
    <t>Poskytnuté zálohy na dlouhodobý finanční majetek</t>
  </si>
  <si>
    <t xml:space="preserve">C.  </t>
  </si>
  <si>
    <t>Oběžná aktiva</t>
  </si>
  <si>
    <t xml:space="preserve">C. I. </t>
  </si>
  <si>
    <t>Zásoby</t>
  </si>
  <si>
    <t>ř. 029 až 035</t>
  </si>
  <si>
    <t>C. I. 1.</t>
  </si>
  <si>
    <t>Materiál</t>
  </si>
  <si>
    <t>C. I. 2.</t>
  </si>
  <si>
    <t>Nedokončená výroba a polotovary</t>
  </si>
  <si>
    <t>C. I. 3.</t>
  </si>
  <si>
    <t>Výrobky</t>
  </si>
  <si>
    <t>C. I. 4.</t>
  </si>
  <si>
    <t>Zvířata</t>
  </si>
  <si>
    <t>C. I. 5.</t>
  </si>
  <si>
    <t>Zboží</t>
  </si>
  <si>
    <t>C. I. 6.</t>
  </si>
  <si>
    <t>Poskytnuté zálohy na zásoby</t>
  </si>
  <si>
    <t xml:space="preserve">C. II. </t>
  </si>
  <si>
    <t>Dlouhodobé pohledávky</t>
  </si>
  <si>
    <t>ř. 037 až 041_1</t>
  </si>
  <si>
    <t>Pohledávky z obchodních vztahů (z obchodního styku)</t>
  </si>
  <si>
    <t>C. II. 2.</t>
  </si>
  <si>
    <t>Pohledávky - ovládající a řídící osoba</t>
  </si>
  <si>
    <t>C. II. 3.</t>
  </si>
  <si>
    <t>Pohledávky - podstatný vliv</t>
  </si>
  <si>
    <t>C. II. 4.</t>
  </si>
  <si>
    <t>Pohledávky za společníky, členy družstva a za účastníky sdružení</t>
  </si>
  <si>
    <t>C. II. 5.</t>
  </si>
  <si>
    <t>Dlouhodobé poskytnuté zálohy</t>
  </si>
  <si>
    <t>C. II. 6.</t>
  </si>
  <si>
    <t>Dohadné účty aktivní</t>
  </si>
  <si>
    <t xml:space="preserve">Jiné pohledávky                 </t>
  </si>
  <si>
    <t>C. II. 8.</t>
  </si>
  <si>
    <t>Odložená daňová pohledávka</t>
  </si>
  <si>
    <t xml:space="preserve">C. III. </t>
  </si>
  <si>
    <t>Krátkodobé pohledávky</t>
  </si>
  <si>
    <t>C. III. 2.</t>
  </si>
  <si>
    <t>C. III. 3.</t>
  </si>
  <si>
    <t>C. III. 4.</t>
  </si>
  <si>
    <t xml:space="preserve">Stát - daňové pohledávky      </t>
  </si>
  <si>
    <t>C. III. 7.</t>
  </si>
  <si>
    <t>Krátkodobé poskytnuté zálohy</t>
  </si>
  <si>
    <t>C. III. 8.</t>
  </si>
  <si>
    <t xml:space="preserve">Jiné pohledávky          </t>
  </si>
  <si>
    <t xml:space="preserve">C. IV. </t>
  </si>
  <si>
    <t>Finanční majetek</t>
  </si>
  <si>
    <t>ř. 052 až 054_1</t>
  </si>
  <si>
    <t>Peníze</t>
  </si>
  <si>
    <t>Účty v bankách</t>
  </si>
  <si>
    <t>Krátkodobé cenné papíry a podíly (Krátkodobý finanční majetek)</t>
  </si>
  <si>
    <t>C. IV. 4.</t>
  </si>
  <si>
    <t>Pořizovaný krátkodobý finanční majetek</t>
  </si>
  <si>
    <t xml:space="preserve">D. I. </t>
  </si>
  <si>
    <t>Časové rozlišení</t>
  </si>
  <si>
    <t>Náklady příštích období</t>
  </si>
  <si>
    <t>D. I. 2.</t>
  </si>
  <si>
    <t>Komplexní náklady příštích období</t>
  </si>
  <si>
    <t>Příjmy příštích období</t>
  </si>
  <si>
    <t xml:space="preserve">  </t>
  </si>
  <si>
    <t>PASIVA CELKEM</t>
  </si>
  <si>
    <t>Vlastní kapitál</t>
  </si>
  <si>
    <t xml:space="preserve">A. I. </t>
  </si>
  <si>
    <t>Základní kapitál</t>
  </si>
  <si>
    <t>Vlastní akcie a vlastní obchodní podíly (-)</t>
  </si>
  <si>
    <t>A. I. 3.</t>
  </si>
  <si>
    <t>Změny základního kapitálu</t>
  </si>
  <si>
    <t xml:space="preserve">A. II. </t>
  </si>
  <si>
    <t>Kapitálové fondy</t>
  </si>
  <si>
    <t>Emisní ážio</t>
  </si>
  <si>
    <t>Ostatní kapitálové fondy</t>
  </si>
  <si>
    <t>A. II. 4.</t>
  </si>
  <si>
    <t>Oceňovací rozdíly z přecenění při přeměnách</t>
  </si>
  <si>
    <t xml:space="preserve">A. III. </t>
  </si>
  <si>
    <t>Rezervní fondy, nedělitelný fond a ost. fondy ze zisku (Fondy ze zisku)</t>
  </si>
  <si>
    <t>Zákonný rezervní fond / Nedělitelný fond</t>
  </si>
  <si>
    <t>Statutární a ostatní fondy</t>
  </si>
  <si>
    <t xml:space="preserve">A. IV. </t>
  </si>
  <si>
    <t>Výsledek hospodaření minulých let</t>
  </si>
  <si>
    <t>Nerozdělený zisk minulých let</t>
  </si>
  <si>
    <t>Neuhrazená ztráta minulých let</t>
  </si>
  <si>
    <t xml:space="preserve">A. V. </t>
  </si>
  <si>
    <t>Výsledek hospodaření běžného účetního období (+/-)</t>
  </si>
  <si>
    <t>Cizí zdroje</t>
  </si>
  <si>
    <t>Rezervy</t>
  </si>
  <si>
    <t>ř.081až+ 083</t>
  </si>
  <si>
    <r>
      <t xml:space="preserve">Rezervy podle zvláštních právních předpisů </t>
    </r>
    <r>
      <rPr>
        <sz val="10"/>
        <rFont val="Arial CE"/>
        <family val="0"/>
      </rPr>
      <t>(Rezervy zákonné)</t>
    </r>
  </si>
  <si>
    <t>B. I. 2.</t>
  </si>
  <si>
    <t>Rezerva na důchody a podobné závazky</t>
  </si>
  <si>
    <t>B. I. 3.</t>
  </si>
  <si>
    <t>Rezerva na daň z příjmů</t>
  </si>
  <si>
    <t>Ostatní rezervy</t>
  </si>
  <si>
    <t>Dlouhodobé závazky</t>
  </si>
  <si>
    <t>ř. 084_1 až 090_1</t>
  </si>
  <si>
    <t>Závazky z obchodních vztahů</t>
  </si>
  <si>
    <t>Závazky - ovládající a řídící osoba</t>
  </si>
  <si>
    <t>Závazky - podstatný vliv</t>
  </si>
  <si>
    <t>Závazky ke společníkům, členům družstva a k účastníkům sdružení</t>
  </si>
  <si>
    <t>Dlouhodobé přijaté zálohy</t>
  </si>
  <si>
    <t>Emitované dluhopisy</t>
  </si>
  <si>
    <t>Dlouhodobé směnky k úhradě</t>
  </si>
  <si>
    <t xml:space="preserve">B. II. 8. </t>
  </si>
  <si>
    <t>Dohadné účty pasivní</t>
  </si>
  <si>
    <t>Jiné (dlouhodobé) závazky</t>
  </si>
  <si>
    <t>B. II. 10.</t>
  </si>
  <si>
    <t>Odložený daňový závazek</t>
  </si>
  <si>
    <t>Krátkodobé závazky</t>
  </si>
  <si>
    <t>Závazky z obchodních vztahů (z obchodního styku)</t>
  </si>
  <si>
    <t>B. III. 3.</t>
  </si>
  <si>
    <t>Závazky k zaměstnancům</t>
  </si>
  <si>
    <t>Stát - daňové závazky a dotace</t>
  </si>
  <si>
    <t>B. III. 8.</t>
  </si>
  <si>
    <t>Krátkodobé přijaté zálohy</t>
  </si>
  <si>
    <t>B. III. 9.</t>
  </si>
  <si>
    <t>Vydané dluhopisy</t>
  </si>
  <si>
    <t>B. III. 10.</t>
  </si>
  <si>
    <t>Jiné závazky</t>
  </si>
  <si>
    <t xml:space="preserve">B. IV. </t>
  </si>
  <si>
    <t>Bankovní úvěry a výpomoci</t>
  </si>
  <si>
    <t>Bankovní úvěry dlouhodobé</t>
  </si>
  <si>
    <t>Krátkodobé bankovní úvěry (Běžné bankovní úvěry)</t>
  </si>
  <si>
    <t>Krátkodobé finanční výpomoci</t>
  </si>
  <si>
    <t>Výdaje příštích období</t>
  </si>
  <si>
    <t>Výnosy příštích období</t>
  </si>
  <si>
    <t>I.</t>
  </si>
  <si>
    <t>Tržby za prodej zboží</t>
  </si>
  <si>
    <t>A.</t>
  </si>
  <si>
    <t>Náklady vynaložené na prodané zboží</t>
  </si>
  <si>
    <t>Obchodní marže</t>
  </si>
  <si>
    <t xml:space="preserve"> II.</t>
  </si>
  <si>
    <t>Výkony</t>
  </si>
  <si>
    <t xml:space="preserve"> 1.    </t>
  </si>
  <si>
    <t>Tržby za prodej vlastních výrobků a služeb</t>
  </si>
  <si>
    <t xml:space="preserve"> 2.    </t>
  </si>
  <si>
    <t>Změna stavu vnitropodnikových zásob vlastní výroby (činnosti)</t>
  </si>
  <si>
    <t xml:space="preserve"> 3.    </t>
  </si>
  <si>
    <t>Aktivace</t>
  </si>
  <si>
    <t>B.</t>
  </si>
  <si>
    <t>Výkonová spotřeba</t>
  </si>
  <si>
    <t>Spotřeba materiálu energie</t>
  </si>
  <si>
    <t>Služby</t>
  </si>
  <si>
    <t>Přidaná hodnota</t>
  </si>
  <si>
    <t>C.</t>
  </si>
  <si>
    <t>Osobní náklady</t>
  </si>
  <si>
    <t>Mzdové náklady</t>
  </si>
  <si>
    <t xml:space="preserve"> 4.    </t>
  </si>
  <si>
    <t>Sociální náklady</t>
  </si>
  <si>
    <t>D.</t>
  </si>
  <si>
    <t>Daně a poplatky</t>
  </si>
  <si>
    <t>E.</t>
  </si>
  <si>
    <t>Odpisy dlouhodobého nehmotného a hmotného majetku</t>
  </si>
  <si>
    <t>III.</t>
  </si>
  <si>
    <t>Tržby z prodeje dlouhodobého majetku a materiálu</t>
  </si>
  <si>
    <t xml:space="preserve">1.    </t>
  </si>
  <si>
    <t>Tržby z prodeje dlouhodobého majetku</t>
  </si>
  <si>
    <t xml:space="preserve">2.    </t>
  </si>
  <si>
    <t>Tržby z prodeje materiálu</t>
  </si>
  <si>
    <t>F.</t>
  </si>
  <si>
    <t>Zůstatková cena prodaného dlouhodobého majetku a materiálu</t>
  </si>
  <si>
    <t>Zůstatková cena prodaného dlouhodobého majetku</t>
  </si>
  <si>
    <t>Prodaný matetiál</t>
  </si>
  <si>
    <t>G.</t>
  </si>
  <si>
    <t>Změna stavu rezerv a opr.pol a komplex.nákl.příštích období</t>
  </si>
  <si>
    <t>Ostatní provozní výnosy</t>
  </si>
  <si>
    <t>Ostatní provozní náklady</t>
  </si>
  <si>
    <t>Převod provozních výnosů</t>
  </si>
  <si>
    <t>Převod provozních nákladů</t>
  </si>
  <si>
    <t>*</t>
  </si>
  <si>
    <t>Provozní hospodářský výsledek</t>
  </si>
  <si>
    <t>ř. 11-12-17-18+...+27-28</t>
  </si>
  <si>
    <t>Tržby z prodeje CP a podílů (vkladů)</t>
  </si>
  <si>
    <t>Prodané CP a podíly (vklady)</t>
  </si>
  <si>
    <t>Výnosy z dlouhodobého finančního majetku</t>
  </si>
  <si>
    <t>ř. 32_1+33+34+35</t>
  </si>
  <si>
    <t xml:space="preserve"> 1.     </t>
  </si>
  <si>
    <t>Výnosy z podílů v ovládaných a řízených osobách …pod podst.vlivem</t>
  </si>
  <si>
    <t>Výnosy z ostatních dlouhodobých CP a podílů</t>
  </si>
  <si>
    <t>Výnosy z ostatního dlouhodobého finančního majetku</t>
  </si>
  <si>
    <t>Výnosy z krátkodobého finančního majetku</t>
  </si>
  <si>
    <t>K.</t>
  </si>
  <si>
    <t>Náklady z finančního majetku</t>
  </si>
  <si>
    <t xml:space="preserve">IX.   </t>
  </si>
  <si>
    <t>Výnosy z přecenění CP a derivátů</t>
  </si>
  <si>
    <t>L.</t>
  </si>
  <si>
    <t>Náklady z přecenění CP a derivátů</t>
  </si>
  <si>
    <t>M.</t>
  </si>
  <si>
    <t>Změna stavu rezerv a opravných položek ve finanční oblasti</t>
  </si>
  <si>
    <t>Výnosové úroky</t>
  </si>
  <si>
    <t>Nákladové úroky</t>
  </si>
  <si>
    <t>Ostatní finanční výnosy</t>
  </si>
  <si>
    <t>Ostatní finanční náklady</t>
  </si>
  <si>
    <t>Převod finančních výnosů</t>
  </si>
  <si>
    <t>Převod finančních nákladů</t>
  </si>
  <si>
    <t>Hospodářský výsledek z finančních operací</t>
  </si>
  <si>
    <t>ř. 30-31+32+36+...+45-46</t>
  </si>
  <si>
    <t>Daň z příjmů za běžnou činnost</t>
  </si>
  <si>
    <t>-splatná</t>
  </si>
  <si>
    <t>-odložená</t>
  </si>
  <si>
    <t>**</t>
  </si>
  <si>
    <t>Hosp. výsledek za běžnou činnost</t>
  </si>
  <si>
    <t>Mimořádné výnosy</t>
  </si>
  <si>
    <t>Mimořádné náklady</t>
  </si>
  <si>
    <t>Daň z příjmů z mimořádné činnosti</t>
  </si>
  <si>
    <t>Mimořádný hospodářský výsledek</t>
  </si>
  <si>
    <t>Převod podílu na HV společníkům</t>
  </si>
  <si>
    <t>***</t>
  </si>
  <si>
    <t>Hospodářský výsledek za účetní období</t>
  </si>
  <si>
    <t>****</t>
  </si>
  <si>
    <t>Hospodářský výsledek před zdaněním</t>
  </si>
  <si>
    <t>B.I.</t>
  </si>
  <si>
    <t>B.II.</t>
  </si>
  <si>
    <t>B.III.</t>
  </si>
  <si>
    <t>C.I.</t>
  </si>
  <si>
    <t>C.II.</t>
  </si>
  <si>
    <t>C.III.</t>
  </si>
  <si>
    <t>A.I.</t>
  </si>
  <si>
    <t>A.II.</t>
  </si>
  <si>
    <t>II.</t>
  </si>
  <si>
    <t>IV.</t>
  </si>
  <si>
    <t>H.</t>
  </si>
  <si>
    <t>VI.</t>
  </si>
  <si>
    <t>J.</t>
  </si>
  <si>
    <t>VII.</t>
  </si>
  <si>
    <t>N.</t>
  </si>
  <si>
    <t>O.</t>
  </si>
  <si>
    <t>ZR001</t>
  </si>
  <si>
    <t>ZR003</t>
  </si>
  <si>
    <t>ZR021</t>
  </si>
  <si>
    <t>ZR022</t>
  </si>
  <si>
    <t>ZR029</t>
  </si>
  <si>
    <t>ZR035</t>
  </si>
  <si>
    <t>ZR044</t>
  </si>
  <si>
    <t>ZR054</t>
  </si>
  <si>
    <t>ZR055</t>
  </si>
  <si>
    <t>ZR056</t>
  </si>
  <si>
    <t>ZR072</t>
  </si>
  <si>
    <t>ZR084</t>
  </si>
  <si>
    <t>ZR096</t>
  </si>
  <si>
    <t>ZR097</t>
  </si>
  <si>
    <t>ZR098</t>
  </si>
  <si>
    <t>ZV001</t>
  </si>
  <si>
    <t>ZV005</t>
  </si>
  <si>
    <t>ZV011</t>
  </si>
  <si>
    <t>ZV012</t>
  </si>
  <si>
    <t>ZV023</t>
  </si>
  <si>
    <t>ZV025</t>
  </si>
  <si>
    <t>ZV045</t>
  </si>
  <si>
    <t>ZV046</t>
  </si>
  <si>
    <t>OKEČ (hlavní činnost) - dle daňového přiznání</t>
  </si>
  <si>
    <t>RATING MSP - FORMULÁŘ VSTUPNÍCH DAT - PLNÁ VERZE</t>
  </si>
  <si>
    <t>RATING MSP - FORMULÁŘ VSTUPNÍCH DAT - ZKRÁCENÁ VERZE</t>
  </si>
  <si>
    <t>R001</t>
  </si>
  <si>
    <t>R002</t>
  </si>
  <si>
    <t>R003</t>
  </si>
  <si>
    <t>R004</t>
  </si>
  <si>
    <t>R005</t>
  </si>
  <si>
    <t>R006</t>
  </si>
  <si>
    <t>R007</t>
  </si>
  <si>
    <t>R008</t>
  </si>
  <si>
    <t>R009</t>
  </si>
  <si>
    <t>R010</t>
  </si>
  <si>
    <t>R011</t>
  </si>
  <si>
    <t>R012</t>
  </si>
  <si>
    <t>R013</t>
  </si>
  <si>
    <t>R014</t>
  </si>
  <si>
    <t>R015</t>
  </si>
  <si>
    <t>R016</t>
  </si>
  <si>
    <t>R017</t>
  </si>
  <si>
    <t>R018</t>
  </si>
  <si>
    <t>R019</t>
  </si>
  <si>
    <t>R020</t>
  </si>
  <si>
    <t>R021</t>
  </si>
  <si>
    <t>R022</t>
  </si>
  <si>
    <t>R023</t>
  </si>
  <si>
    <t>R024</t>
  </si>
  <si>
    <t>R025</t>
  </si>
  <si>
    <t>R026</t>
  </si>
  <si>
    <t>R027</t>
  </si>
  <si>
    <t>R028</t>
  </si>
  <si>
    <t>R029</t>
  </si>
  <si>
    <t>R030</t>
  </si>
  <si>
    <t>R031</t>
  </si>
  <si>
    <t>R032</t>
  </si>
  <si>
    <t>R033</t>
  </si>
  <si>
    <t>R034</t>
  </si>
  <si>
    <t>R035</t>
  </si>
  <si>
    <t>R036</t>
  </si>
  <si>
    <t>R037</t>
  </si>
  <si>
    <t>R038</t>
  </si>
  <si>
    <t>R039</t>
  </si>
  <si>
    <t>R040</t>
  </si>
  <si>
    <t>R041</t>
  </si>
  <si>
    <t>R042</t>
  </si>
  <si>
    <t>R043</t>
  </si>
  <si>
    <t>R044</t>
  </si>
  <si>
    <t>R045</t>
  </si>
  <si>
    <t>R046</t>
  </si>
  <si>
    <t>R047</t>
  </si>
  <si>
    <t>R048</t>
  </si>
  <si>
    <t>R049</t>
  </si>
  <si>
    <t>R050</t>
  </si>
  <si>
    <t>R051</t>
  </si>
  <si>
    <t>R052</t>
  </si>
  <si>
    <t>R053</t>
  </si>
  <si>
    <t>R054</t>
  </si>
  <si>
    <t>R055</t>
  </si>
  <si>
    <t>R056</t>
  </si>
  <si>
    <t>R057</t>
  </si>
  <si>
    <t>R058</t>
  </si>
  <si>
    <t>R059</t>
  </si>
  <si>
    <t>R060</t>
  </si>
  <si>
    <t>R061</t>
  </si>
  <si>
    <t>R062</t>
  </si>
  <si>
    <t>R063</t>
  </si>
  <si>
    <t>R064</t>
  </si>
  <si>
    <t>R065</t>
  </si>
  <si>
    <t>R066</t>
  </si>
  <si>
    <t>R067</t>
  </si>
  <si>
    <t>R068</t>
  </si>
  <si>
    <t>R069</t>
  </si>
  <si>
    <t>R070</t>
  </si>
  <si>
    <t>R071</t>
  </si>
  <si>
    <t>R072</t>
  </si>
  <si>
    <t>R073</t>
  </si>
  <si>
    <t>R074</t>
  </si>
  <si>
    <t>R075</t>
  </si>
  <si>
    <t>R076</t>
  </si>
  <si>
    <t>R077</t>
  </si>
  <si>
    <t>R078</t>
  </si>
  <si>
    <t>R079</t>
  </si>
  <si>
    <t>R080</t>
  </si>
  <si>
    <t>R081</t>
  </si>
  <si>
    <t>R082</t>
  </si>
  <si>
    <t>R083</t>
  </si>
  <si>
    <t>R084</t>
  </si>
  <si>
    <t>R085</t>
  </si>
  <si>
    <t>R086</t>
  </si>
  <si>
    <t>R087</t>
  </si>
  <si>
    <t>R088</t>
  </si>
  <si>
    <t>R089</t>
  </si>
  <si>
    <t>R090</t>
  </si>
  <si>
    <t>R091</t>
  </si>
  <si>
    <t>R092</t>
  </si>
  <si>
    <t>R093</t>
  </si>
  <si>
    <t>R094</t>
  </si>
  <si>
    <t>R095</t>
  </si>
  <si>
    <t>R096</t>
  </si>
  <si>
    <t>R097</t>
  </si>
  <si>
    <t>R098</t>
  </si>
  <si>
    <t>R099</t>
  </si>
  <si>
    <t>R100</t>
  </si>
  <si>
    <t>R101</t>
  </si>
  <si>
    <t>R102</t>
  </si>
  <si>
    <t>R103</t>
  </si>
  <si>
    <t>R104</t>
  </si>
  <si>
    <t>R105</t>
  </si>
  <si>
    <t>R106</t>
  </si>
  <si>
    <t>R107</t>
  </si>
  <si>
    <t>R108</t>
  </si>
  <si>
    <t>R109</t>
  </si>
  <si>
    <t>R110</t>
  </si>
  <si>
    <t>R111</t>
  </si>
  <si>
    <t>R112</t>
  </si>
  <si>
    <t>R113</t>
  </si>
  <si>
    <t>R114</t>
  </si>
  <si>
    <t>R115</t>
  </si>
  <si>
    <t>R116</t>
  </si>
  <si>
    <t>R117</t>
  </si>
  <si>
    <t>R118</t>
  </si>
  <si>
    <t>R119</t>
  </si>
  <si>
    <t>R120</t>
  </si>
  <si>
    <t>V001</t>
  </si>
  <si>
    <t>V002</t>
  </si>
  <si>
    <t>V003</t>
  </si>
  <si>
    <t>V004</t>
  </si>
  <si>
    <t>V005</t>
  </si>
  <si>
    <t>V006</t>
  </si>
  <si>
    <t>V007</t>
  </si>
  <si>
    <t>V008</t>
  </si>
  <si>
    <t>V009</t>
  </si>
  <si>
    <t>V010</t>
  </si>
  <si>
    <t>V011</t>
  </si>
  <si>
    <t>V012</t>
  </si>
  <si>
    <t>V013</t>
  </si>
  <si>
    <t>V014</t>
  </si>
  <si>
    <t>V015</t>
  </si>
  <si>
    <t>V016</t>
  </si>
  <si>
    <t>V017</t>
  </si>
  <si>
    <t>V018</t>
  </si>
  <si>
    <t>V019</t>
  </si>
  <si>
    <t>V020</t>
  </si>
  <si>
    <t>V021</t>
  </si>
  <si>
    <t>V022</t>
  </si>
  <si>
    <t>V023</t>
  </si>
  <si>
    <t>V024</t>
  </si>
  <si>
    <t>V025</t>
  </si>
  <si>
    <t>V026</t>
  </si>
  <si>
    <t>V027</t>
  </si>
  <si>
    <t>V028</t>
  </si>
  <si>
    <t>V029</t>
  </si>
  <si>
    <t>V030</t>
  </si>
  <si>
    <t>V031</t>
  </si>
  <si>
    <t>V032</t>
  </si>
  <si>
    <t>V033</t>
  </si>
  <si>
    <t>V034</t>
  </si>
  <si>
    <t>V035</t>
  </si>
  <si>
    <t>V036</t>
  </si>
  <si>
    <t>V037</t>
  </si>
  <si>
    <t>V038</t>
  </si>
  <si>
    <t>V039</t>
  </si>
  <si>
    <t>V040</t>
  </si>
  <si>
    <t>V041</t>
  </si>
  <si>
    <t>V042</t>
  </si>
  <si>
    <t>V043</t>
  </si>
  <si>
    <t>V044</t>
  </si>
  <si>
    <t>V045</t>
  </si>
  <si>
    <t>V046</t>
  </si>
  <si>
    <t>V047</t>
  </si>
  <si>
    <t>V048</t>
  </si>
  <si>
    <t>V049</t>
  </si>
  <si>
    <t>V050</t>
  </si>
  <si>
    <t>V051</t>
  </si>
  <si>
    <t>V052</t>
  </si>
  <si>
    <t>V053</t>
  </si>
  <si>
    <t>V054</t>
  </si>
  <si>
    <t>V055</t>
  </si>
  <si>
    <t>V056</t>
  </si>
  <si>
    <t>V057</t>
  </si>
  <si>
    <t>V058</t>
  </si>
  <si>
    <t>V059</t>
  </si>
  <si>
    <t>V060</t>
  </si>
  <si>
    <t>V061</t>
  </si>
  <si>
    <t>D001</t>
  </si>
  <si>
    <t>D002</t>
  </si>
  <si>
    <t>D003</t>
  </si>
  <si>
    <t>D004</t>
  </si>
  <si>
    <t>D005</t>
  </si>
  <si>
    <t>D006</t>
  </si>
  <si>
    <t>D007</t>
  </si>
  <si>
    <t>D008</t>
  </si>
  <si>
    <t>D009</t>
  </si>
  <si>
    <t>D010</t>
  </si>
  <si>
    <t>025</t>
  </si>
  <si>
    <t>026</t>
  </si>
  <si>
    <t>038</t>
  </si>
  <si>
    <t>039</t>
  </si>
  <si>
    <t>040</t>
  </si>
  <si>
    <t>047</t>
  </si>
  <si>
    <t>048</t>
  </si>
  <si>
    <t>060</t>
  </si>
  <si>
    <t>082</t>
  </si>
  <si>
    <t>085</t>
  </si>
  <si>
    <t>086</t>
  </si>
  <si>
    <t>093</t>
  </si>
  <si>
    <t>097</t>
  </si>
  <si>
    <t>098</t>
  </si>
  <si>
    <t>105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</si>
  <si>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</si>
  <si>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</si>
  <si>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</si>
  <si>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</si>
  <si>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</si>
  <si>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</si>
  <si>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</si>
  <si>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</si>
  <si>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</si>
  <si>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</si>
  <si>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</si>
  <si>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</si>
  <si>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22</t>
  </si>
  <si>
    <t>23</t>
  </si>
  <si>
    <t>24</t>
  </si>
  <si>
    <t>51</t>
  </si>
  <si>
    <t>TOTAL ASSETS</t>
  </si>
  <si>
    <t>A. Receivables for subscriptions</t>
  </si>
  <si>
    <t>Fixed assets</t>
  </si>
  <si>
    <t>Intangible fixet assets</t>
  </si>
  <si>
    <t>Incorporation expenses</t>
  </si>
  <si>
    <t>Research and development</t>
  </si>
  <si>
    <t>Valuable rights</t>
  </si>
  <si>
    <t>Other intangible fixed assets</t>
  </si>
  <si>
    <t>Intangible fixed assets under construction</t>
  </si>
  <si>
    <t>Advance payments for intangible fixed assets</t>
  </si>
  <si>
    <t>Tangible fixed assets</t>
  </si>
  <si>
    <t>Land</t>
  </si>
  <si>
    <t>Buildings, halls and structures</t>
  </si>
  <si>
    <t>Machines, tools and equipment, transportation means, furniture and office equipment</t>
  </si>
  <si>
    <t>Perennial crops</t>
  </si>
  <si>
    <t>Breeding and draught animals</t>
  </si>
  <si>
    <t>Other tangible fixed assets</t>
  </si>
  <si>
    <t>Tangible fixed assets under construction</t>
  </si>
  <si>
    <t>Advance payments for tangible fixed assets</t>
  </si>
  <si>
    <t>Adjustments to acquired assets</t>
  </si>
  <si>
    <t>Financial investments</t>
  </si>
  <si>
    <t>Shares and ownership interests with controlling influence in enterprises</t>
  </si>
  <si>
    <t>Shares and ownership interests with substantial influence in enterprises</t>
  </si>
  <si>
    <t>Other securities and ownership interests</t>
  </si>
  <si>
    <t>Intercompany loans</t>
  </si>
  <si>
    <t>Other financial investments</t>
  </si>
  <si>
    <t>Financial investments under construction</t>
  </si>
  <si>
    <t>Pořizovaný dlouhodobý finanční majetek</t>
  </si>
  <si>
    <t>Advance payments for financial investments</t>
  </si>
  <si>
    <t>Current assets</t>
  </si>
  <si>
    <t>Inventory</t>
  </si>
  <si>
    <t>Materials</t>
  </si>
  <si>
    <t>Work-in-progress and semi-finished products</t>
  </si>
  <si>
    <t>Finished products</t>
  </si>
  <si>
    <t>Animals</t>
  </si>
  <si>
    <t>Merchandise</t>
  </si>
  <si>
    <t>Advance payments for inventory</t>
  </si>
  <si>
    <t>Long-term receivables</t>
  </si>
  <si>
    <t>Trade receivables</t>
  </si>
  <si>
    <t>Receivables from partners and participants in an association</t>
  </si>
  <si>
    <t>Receivables from companies with controlling influence</t>
  </si>
  <si>
    <t>Receivables from companies with substantial influence</t>
  </si>
  <si>
    <t>Long-term advances granted</t>
  </si>
  <si>
    <t>Estimated receivables</t>
  </si>
  <si>
    <t>Other receivables</t>
  </si>
  <si>
    <t>Deferred tax asset</t>
  </si>
  <si>
    <t>Short-term receivables</t>
  </si>
  <si>
    <t>Social security</t>
  </si>
  <si>
    <t>Due from state-tax receivables</t>
  </si>
  <si>
    <t>Short-term advances granted</t>
  </si>
  <si>
    <t>Short-term financial assests</t>
  </si>
  <si>
    <t>Cash</t>
  </si>
  <si>
    <t>Bank accounts</t>
  </si>
  <si>
    <t>Short-term financial assets</t>
  </si>
  <si>
    <t>Short-term financial assets under construction</t>
  </si>
  <si>
    <t>Accruals</t>
  </si>
  <si>
    <t>Deferred expenses</t>
  </si>
  <si>
    <t>Complex deferred expenses</t>
  </si>
  <si>
    <t>Accrued revenue</t>
  </si>
  <si>
    <t>TOTAL LIABILITIES</t>
  </si>
  <si>
    <t>Equity</t>
  </si>
  <si>
    <t>Registered capital</t>
  </si>
  <si>
    <t>Own shares</t>
  </si>
  <si>
    <t>Change of registered capital</t>
  </si>
  <si>
    <t>Capital funds</t>
  </si>
  <si>
    <t>Share premium</t>
  </si>
  <si>
    <t>Other capital funds</t>
  </si>
  <si>
    <t>Gains or losses from revaluation of assets</t>
  </si>
  <si>
    <t>Gains or losses from investments</t>
  </si>
  <si>
    <t>Funds created from net profit</t>
  </si>
  <si>
    <t>Legal reserve fund</t>
  </si>
  <si>
    <t>Statutory and other funds</t>
  </si>
  <si>
    <t>Profit (loss) of previous years</t>
  </si>
  <si>
    <t>Retained earnings from previous years</t>
  </si>
  <si>
    <t>Accumulated losses from previous years</t>
  </si>
  <si>
    <t>Profit (loss) of current period (+/-)</t>
  </si>
  <si>
    <t>Not-own capital</t>
  </si>
  <si>
    <t>Provisions</t>
  </si>
  <si>
    <t>Statutory provisions</t>
  </si>
  <si>
    <t>Rezervy podle zvláštních právních předpisů (Rezervy zákonné)</t>
  </si>
  <si>
    <t>Pension and other benefits provisions</t>
  </si>
  <si>
    <t>Provisions of income tax</t>
  </si>
  <si>
    <t>Other provisions</t>
  </si>
  <si>
    <t>Long-term payables</t>
  </si>
  <si>
    <t>Trade payables</t>
  </si>
  <si>
    <t>Payables to companies with controlling influence</t>
  </si>
  <si>
    <t>Payables to companies with substantial influence</t>
  </si>
  <si>
    <t>Payables to partners and participants in an association</t>
  </si>
  <si>
    <t>Long-term advances received</t>
  </si>
  <si>
    <t>Bonds issued</t>
  </si>
  <si>
    <t>Long-term bills of exchange to be paid</t>
  </si>
  <si>
    <t>Estimated payables</t>
  </si>
  <si>
    <t>Other long-term payables</t>
  </si>
  <si>
    <t>Deferred fiscal payables (receivables)</t>
  </si>
  <si>
    <t>Short-term payables</t>
  </si>
  <si>
    <t>Payables to employees</t>
  </si>
  <si>
    <t>Payables to social security</t>
  </si>
  <si>
    <t>Due to state-taxes and subsidies</t>
  </si>
  <si>
    <t>Short-term advances received</t>
  </si>
  <si>
    <t>Other payables</t>
  </si>
  <si>
    <t>Bank loans</t>
  </si>
  <si>
    <t>Long-term bank loans</t>
  </si>
  <si>
    <t>Short-term bank loans</t>
  </si>
  <si>
    <t>Short-term financial assistance</t>
  </si>
  <si>
    <t>Accrued expenses</t>
  </si>
  <si>
    <t>Deferred revenues</t>
  </si>
  <si>
    <t>Revenues from merchandise</t>
  </si>
  <si>
    <t>Cost of goods sold</t>
  </si>
  <si>
    <t>Sale margin</t>
  </si>
  <si>
    <t>Production</t>
  </si>
  <si>
    <t>Revenues from own products and services</t>
  </si>
  <si>
    <t>Change in inventory of own production</t>
  </si>
  <si>
    <t>Capitalisation</t>
  </si>
  <si>
    <t>Production consumption</t>
  </si>
  <si>
    <t>Materials and energy consumption</t>
  </si>
  <si>
    <t>Services</t>
  </si>
  <si>
    <t>Added value</t>
  </si>
  <si>
    <t>Personal expenses</t>
  </si>
  <si>
    <t>Wages and salaries</t>
  </si>
  <si>
    <t>Remuneration of board members</t>
  </si>
  <si>
    <t>Social security and health insurance expenses</t>
  </si>
  <si>
    <t>Social expenses</t>
  </si>
  <si>
    <t>Taxes and fees</t>
  </si>
  <si>
    <t>Depreciation of intangible and tangible fixed assets</t>
  </si>
  <si>
    <t>Revenues from disposal of fixed assets and material</t>
  </si>
  <si>
    <t>Revenues disposals of fixed assets</t>
  </si>
  <si>
    <t>Revenues from sale of material</t>
  </si>
  <si>
    <t>Net book value of fixed assets and material sold</t>
  </si>
  <si>
    <t>Net book value of fixed assets sold</t>
  </si>
  <si>
    <t>Net book value of material sold</t>
  </si>
  <si>
    <t>Accounting for adjustments to operating expenses</t>
  </si>
  <si>
    <t>Other operating revenues</t>
  </si>
  <si>
    <t>Other operating expenses</t>
  </si>
  <si>
    <t>Transfer of operating revenues</t>
  </si>
  <si>
    <t>Transfer of operating expenses</t>
  </si>
  <si>
    <t>Operating profit (loss)</t>
  </si>
  <si>
    <t>Revenues from sale of securities and ownership interests</t>
  </si>
  <si>
    <t>Securities and ownership interests sold</t>
  </si>
  <si>
    <t>Revenues from financial investments</t>
  </si>
  <si>
    <t>Revenues from intercompany securitles and ownership interests</t>
  </si>
  <si>
    <t>Revenue from other securities and ownership interests</t>
  </si>
  <si>
    <t>Revenues from other financial investments</t>
  </si>
  <si>
    <t>Revenues from short-term financial assets</t>
  </si>
  <si>
    <t>Expenses from financial assets</t>
  </si>
  <si>
    <t>Vyhodnocení oboru podnikání</t>
  </si>
  <si>
    <t>Obor podnikání CCB (kód)</t>
  </si>
  <si>
    <t>D014</t>
  </si>
  <si>
    <t>D015</t>
  </si>
  <si>
    <t>D016</t>
  </si>
  <si>
    <t>D017</t>
  </si>
  <si>
    <t>Zdroj dat (plná = 1 / zkrácená = 0)</t>
  </si>
  <si>
    <t>Evaluation of industry activity</t>
  </si>
  <si>
    <t>Industry activity (code CCB)</t>
  </si>
  <si>
    <t>Data source (ful = 1 / reduced = 0)</t>
  </si>
  <si>
    <t>Tax rate</t>
  </si>
  <si>
    <t>Daňová sazba (DS)</t>
  </si>
  <si>
    <t xml:space="preserve">   Z toho Krátkodobé úvěry a finanční výpomoci</t>
  </si>
  <si>
    <t>CZ-NACE</t>
  </si>
  <si>
    <t>Rezerva</t>
  </si>
  <si>
    <t>Reserve</t>
  </si>
  <si>
    <t>D018</t>
  </si>
  <si>
    <t>Stav krátkodobých pohledávek po splatnosti více jak 180 dnů (v tis.Kč)</t>
  </si>
  <si>
    <t>Stav krátkodobých závazků po splatnosti více jak 180 dnů (v tis.Kč)</t>
  </si>
  <si>
    <t>CZ-NACE (hlavní činnost) - dle daňového přiznání</t>
  </si>
  <si>
    <r>
      <t xml:space="preserve">K vyplnění a uložení je třeba </t>
    </r>
    <r>
      <rPr>
        <b/>
        <sz val="11"/>
        <rFont val="Arial"/>
        <family val="2"/>
      </rPr>
      <t>verze MS EXCEL 2003.</t>
    </r>
  </si>
  <si>
    <t>Ostatní náklady</t>
  </si>
  <si>
    <t>Úpravy hodnot v provozní oblasti</t>
  </si>
  <si>
    <t>Úpravy hodnot dlouhodobého hmotného a nehmotného majetku</t>
  </si>
  <si>
    <t>Úpravy hodnot dlouhodobého hmotného a nehmotného majetku - trvalé</t>
  </si>
  <si>
    <t>Úpravy hodnot dlouhodobého hmotného a nehmotného majetku - dočasné</t>
  </si>
  <si>
    <t>Úpravy hodnot zásob</t>
  </si>
  <si>
    <t>Úpravy hodnot pohledávek</t>
  </si>
  <si>
    <t>Jiné provozní výnosy</t>
  </si>
  <si>
    <t>Jiné provozní náklady</t>
  </si>
  <si>
    <t>Rezervy v provozní oblasti a komplexní náklady příštích období</t>
  </si>
  <si>
    <t>A.2.</t>
  </si>
  <si>
    <t>A.1.</t>
  </si>
  <si>
    <t>A.3.</t>
  </si>
  <si>
    <t>D.1.</t>
  </si>
  <si>
    <t>D.2.</t>
  </si>
  <si>
    <t>D.2.1.</t>
  </si>
  <si>
    <t>D.2.2.</t>
  </si>
  <si>
    <t>E.1.</t>
  </si>
  <si>
    <t>E.1.1.</t>
  </si>
  <si>
    <t>E.1.2.</t>
  </si>
  <si>
    <t>E.2.</t>
  </si>
  <si>
    <t>E.3.</t>
  </si>
  <si>
    <t>III.1.</t>
  </si>
  <si>
    <t>III.2.</t>
  </si>
  <si>
    <t>III.3.</t>
  </si>
  <si>
    <t>F.1.</t>
  </si>
  <si>
    <t>F.2.</t>
  </si>
  <si>
    <t>F.3.</t>
  </si>
  <si>
    <t>F.4.</t>
  </si>
  <si>
    <t>F.5.</t>
  </si>
  <si>
    <t>Výnosy z dlouhodobého finančního majetku - podíly</t>
  </si>
  <si>
    <t>Výnosy z podílů - ovládaná nebo ovládající osoba</t>
  </si>
  <si>
    <t>Ostatní výnosy z podílů</t>
  </si>
  <si>
    <t xml:space="preserve">       IV. 1.    </t>
  </si>
  <si>
    <t xml:space="preserve">       IV. 2.    </t>
  </si>
  <si>
    <t>Náklady vynaložené na prodané podíly</t>
  </si>
  <si>
    <t>Výnosy z ostatního dlouhodobého finančního majetku - ovládaná nebo ovládající osoba</t>
  </si>
  <si>
    <t>Ostatní výnosy z ostatního dlouhodobého finančního majetku</t>
  </si>
  <si>
    <t>Náklady související s ostatním dlouhodobým majetkem</t>
  </si>
  <si>
    <t>Výnosové úroky a podobné výnosy</t>
  </si>
  <si>
    <t>Výnosové úroky a podobné výnosy - ovládaná nebo ovládající osoba</t>
  </si>
  <si>
    <t>Ostatní výnosové úroky a podobné výnosy</t>
  </si>
  <si>
    <t xml:space="preserve">       VI. 1.    </t>
  </si>
  <si>
    <t xml:space="preserve">       VI. 2.    </t>
  </si>
  <si>
    <t>Úpravy hodnot a rezervy ve finanční oblasti</t>
  </si>
  <si>
    <t>Nákladové úroky a podobné náklady</t>
  </si>
  <si>
    <t>Ostatní nákladové úroky a podobné náklady</t>
  </si>
  <si>
    <t xml:space="preserve">      J. 1.    </t>
  </si>
  <si>
    <t xml:space="preserve">      J. 2.    </t>
  </si>
  <si>
    <t>Výsledek hospodaření před zdaněním</t>
  </si>
  <si>
    <t xml:space="preserve">     L. 1.    </t>
  </si>
  <si>
    <t xml:space="preserve">     L. 2.    </t>
  </si>
  <si>
    <t>Výsledek hospodaření po zdanění (+/-)</t>
  </si>
  <si>
    <t>Výsledek hospodaření za účetní období (+/-)</t>
  </si>
  <si>
    <t>Čistý obrat za účetní období = I.+ II. + III. + IV. + V. + VI. + VII.</t>
  </si>
  <si>
    <t>Číslo řádku NEW</t>
  </si>
  <si>
    <t>Číslo řádku OLD</t>
  </si>
  <si>
    <t xml:space="preserve">Daň z příjmů </t>
  </si>
  <si>
    <t>Daň z příjmů - splatná</t>
  </si>
  <si>
    <t>Daň z příjmů - odložená (+/-)</t>
  </si>
  <si>
    <t>B.I.1.</t>
  </si>
  <si>
    <t>B.I.2.</t>
  </si>
  <si>
    <t>Ostatní ocenitelná práva</t>
  </si>
  <si>
    <t>B. I. 2.1.</t>
  </si>
  <si>
    <t>B. I. 2.2.</t>
  </si>
  <si>
    <t>B. I.3.</t>
  </si>
  <si>
    <t>B. I.4.</t>
  </si>
  <si>
    <t>Ostatní dlouhodobý nehmotný majetek</t>
  </si>
  <si>
    <t>B. I.5.</t>
  </si>
  <si>
    <t>Poskytnuté zálohy na dl. nehmotný majetek a nedokončený dl. nehmotný majetek</t>
  </si>
  <si>
    <t>B. I.5.1.</t>
  </si>
  <si>
    <t>B. I.5.2.</t>
  </si>
  <si>
    <t>Pozemky a stavby</t>
  </si>
  <si>
    <t>B. II. 1.1.</t>
  </si>
  <si>
    <t>B. II. 1.2.</t>
  </si>
  <si>
    <t>Hmotné movité věci a jejich soubory</t>
  </si>
  <si>
    <t>Oceňovací rozdíl k nabytému majetku</t>
  </si>
  <si>
    <t>B. II. 4.1.</t>
  </si>
  <si>
    <t>B. II. 4.2.</t>
  </si>
  <si>
    <t>B. II. 4.3.</t>
  </si>
  <si>
    <t>B. II. 5.1.</t>
  </si>
  <si>
    <t>B. II. 5.2.</t>
  </si>
  <si>
    <t>Poskytnuté zálohy na dl. hmotný majetek a nedokončený dl. hmotný majetek</t>
  </si>
  <si>
    <t xml:space="preserve">Poskytnuté zálohy na dlouhodobý hmotný majetek </t>
  </si>
  <si>
    <t>Ostatní dlouhodobý hmotný majetek</t>
  </si>
  <si>
    <t>Dospělá zvířata a jejich skupiny</t>
  </si>
  <si>
    <t>Podíly - ovládaná nebo ovládající osoba</t>
  </si>
  <si>
    <t>Zápůjčky a úvěry - ovládaná nebo ovládající osoba</t>
  </si>
  <si>
    <t>Podíly - podstatný vliv</t>
  </si>
  <si>
    <t>Zápůjčky a úvěry - podstatný vliv</t>
  </si>
  <si>
    <t>Ostatní dlouhodobé cenné papíry a podíly</t>
  </si>
  <si>
    <t>Zápůjčky a úvěry - ostatní</t>
  </si>
  <si>
    <t>B. III. 7.1.</t>
  </si>
  <si>
    <t>B. III. 7.2.</t>
  </si>
  <si>
    <t>Ostatní dlouhodobý finanční majetek</t>
  </si>
  <si>
    <t>C. I. 3. 1.</t>
  </si>
  <si>
    <t>C. I. 3. 2.</t>
  </si>
  <si>
    <t>Výrobky a zboží</t>
  </si>
  <si>
    <t>Mladá a ostatní zvířata a jejich skupiny</t>
  </si>
  <si>
    <t>Pohledávky</t>
  </si>
  <si>
    <t xml:space="preserve">C. II. 1. </t>
  </si>
  <si>
    <t>C. II. 1. 1.</t>
  </si>
  <si>
    <t>C. II. 1. 2.</t>
  </si>
  <si>
    <t>Pohledávky - ostatní</t>
  </si>
  <si>
    <t xml:space="preserve">C. II. 2. </t>
  </si>
  <si>
    <t>C. II. 1. 3.</t>
  </si>
  <si>
    <t>C. II. 1. 4.</t>
  </si>
  <si>
    <t>C. II. 1. 5.</t>
  </si>
  <si>
    <t>C. II. 1. 5. 1.</t>
  </si>
  <si>
    <t>C. II. 1. 5. 2.</t>
  </si>
  <si>
    <t>C. II. 1. 5. 3.</t>
  </si>
  <si>
    <t>C. II. 1. 5. 4.</t>
  </si>
  <si>
    <t>C. II. 2. 1.</t>
  </si>
  <si>
    <t>C. II. 2. 2.</t>
  </si>
  <si>
    <t>C. II. 2. 3.</t>
  </si>
  <si>
    <t>C. II. 2. 4.</t>
  </si>
  <si>
    <t>C. II. 2. 4. 1.</t>
  </si>
  <si>
    <t>C. II. 2. 4. 2.</t>
  </si>
  <si>
    <t>C. II. 2. 4. 3.</t>
  </si>
  <si>
    <t>C. II. 2. 4. 4.</t>
  </si>
  <si>
    <t>C. II. 2. 4. 5.</t>
  </si>
  <si>
    <t>C. II. 2. 4. 6.</t>
  </si>
  <si>
    <t>C. IV.</t>
  </si>
  <si>
    <t>Krátkodobý finanční majetek</t>
  </si>
  <si>
    <t>Ostatní krátkodobý finanční majetek</t>
  </si>
  <si>
    <t>Peněžní prostředky</t>
  </si>
  <si>
    <t>Peněžní prostředky v pokladně</t>
  </si>
  <si>
    <t>Peněžní prostředky na účtech</t>
  </si>
  <si>
    <t xml:space="preserve">D. </t>
  </si>
  <si>
    <t xml:space="preserve">D. 1. </t>
  </si>
  <si>
    <t>D. 2.</t>
  </si>
  <si>
    <t>D. 3.</t>
  </si>
  <si>
    <t>Ážio a kapitálové fondy</t>
  </si>
  <si>
    <t>Ážio</t>
  </si>
  <si>
    <t>A. II. 2. 1.</t>
  </si>
  <si>
    <t>A. II. 2. 2.</t>
  </si>
  <si>
    <t>A. II. 2. 3.</t>
  </si>
  <si>
    <t>A. II. 2. 4.</t>
  </si>
  <si>
    <t>A. II. 2. 5.</t>
  </si>
  <si>
    <t>Rozdíly z přeměn obchodních korporací</t>
  </si>
  <si>
    <t>Rozdíly z ocenění při přeměnách obchodních korporací</t>
  </si>
  <si>
    <t>Fondy ze zisku</t>
  </si>
  <si>
    <t>Ostatní rezervní fondy</t>
  </si>
  <si>
    <t>A. IV. 3</t>
  </si>
  <si>
    <t>Jiný výsledek hospodaření minulých let (+/-)</t>
  </si>
  <si>
    <t xml:space="preserve">A. VI. </t>
  </si>
  <si>
    <t>Rozhodnuto o zálohách na výplatu podílu na zisku (-)</t>
  </si>
  <si>
    <t xml:space="preserve">B. + C. </t>
  </si>
  <si>
    <t>B. 1.</t>
  </si>
  <si>
    <t>B. 2.</t>
  </si>
  <si>
    <t>B. 3.</t>
  </si>
  <si>
    <t>B. 4.</t>
  </si>
  <si>
    <t xml:space="preserve">C. </t>
  </si>
  <si>
    <t>Závazky</t>
  </si>
  <si>
    <t>C. I. 1. 1.</t>
  </si>
  <si>
    <t>C. I. 1. 2.</t>
  </si>
  <si>
    <t>Vyměnitelné dluhopisy</t>
  </si>
  <si>
    <t>Ostatní dluhopisy</t>
  </si>
  <si>
    <t>Závazky k úvěrovým institucím</t>
  </si>
  <si>
    <t>Závazky - ovládaná nebo ovládající osoba</t>
  </si>
  <si>
    <t>C. I. 7.</t>
  </si>
  <si>
    <t>C. I. 8.</t>
  </si>
  <si>
    <t>C. I. 9.</t>
  </si>
  <si>
    <t>Závazky - ostatní</t>
  </si>
  <si>
    <t>C. I. 9. 1.</t>
  </si>
  <si>
    <t>Závazky ke společníkům</t>
  </si>
  <si>
    <t>C. I. 9. 2.</t>
  </si>
  <si>
    <t>C. I. 9. 3.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</si>
  <si>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</si>
  <si>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</si>
  <si>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</si>
  <si>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</si>
  <si>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</si>
  <si>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</si>
  <si>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</si>
  <si>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</si>
  <si>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</si>
  <si>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Krátkodobé směnky k úhradě</t>
  </si>
  <si>
    <t>130</t>
  </si>
  <si>
    <t>131</t>
  </si>
  <si>
    <t>132</t>
  </si>
  <si>
    <t>Závazky ostatní</t>
  </si>
  <si>
    <t>C. II. 8. 1.</t>
  </si>
  <si>
    <t>C. II. 8. 2.</t>
  </si>
  <si>
    <t>133</t>
  </si>
  <si>
    <t>134</t>
  </si>
  <si>
    <t>135</t>
  </si>
  <si>
    <t>136</t>
  </si>
  <si>
    <t>C. II. 8. 3.</t>
  </si>
  <si>
    <t>C. II. 8. 4.</t>
  </si>
  <si>
    <t>C. II. 8. 5.</t>
  </si>
  <si>
    <t>C. II. 8. 6.</t>
  </si>
  <si>
    <t>C. II. 8. 7.</t>
  </si>
  <si>
    <t>D 1.</t>
  </si>
  <si>
    <t>D 2.</t>
  </si>
  <si>
    <t>137</t>
  </si>
  <si>
    <t>138</t>
  </si>
  <si>
    <t>139</t>
  </si>
  <si>
    <t>140</t>
  </si>
  <si>
    <t>141</t>
  </si>
  <si>
    <t>142</t>
  </si>
  <si>
    <t>143</t>
  </si>
  <si>
    <t>Označení OLD</t>
  </si>
  <si>
    <t>Označení NEW</t>
  </si>
  <si>
    <t>A.+B.+C.+D.</t>
  </si>
  <si>
    <t>A.I.+A.II.+A.III.+A.IV.+A.V.+A.VI.</t>
  </si>
  <si>
    <t>A.I.1.+A.I.2.+A.I.3.</t>
  </si>
  <si>
    <t>A.II.1.+A.II.2.</t>
  </si>
  <si>
    <t>A.III.1.+A.III.2.</t>
  </si>
  <si>
    <t>A.II.2.1.+…+A.II.2.5.</t>
  </si>
  <si>
    <t>A.IV.1.+A.IV.2.+A.IV.3.</t>
  </si>
  <si>
    <t>Výsledek hospodaření minulých let (+/-)</t>
  </si>
  <si>
    <t>A. V.</t>
  </si>
  <si>
    <t>B. + C.</t>
  </si>
  <si>
    <t>B.1.+B.2.+B.3.+B.4.</t>
  </si>
  <si>
    <t>C.I.1.1. + C.I.1.2.</t>
  </si>
  <si>
    <t>C.I.9.1.+C.I.9.2.+C.I.9.3.</t>
  </si>
  <si>
    <t>C.II.1.+C.II.2.+…+C.II.8.</t>
  </si>
  <si>
    <t>C.II.1.1.+C.II.1.2.</t>
  </si>
  <si>
    <t>C.II.8.1.+…+C.II.8.7.</t>
  </si>
  <si>
    <t>D.1.+D.2.</t>
  </si>
  <si>
    <t>C.I.+C.II.</t>
  </si>
  <si>
    <t>B.I.+B.II.+B.II</t>
  </si>
  <si>
    <t>B.I.1+…+B.I.5.</t>
  </si>
  <si>
    <t>B.II.1+…+B.II.5.</t>
  </si>
  <si>
    <t>B.II.1.1.+B.II.1.2.</t>
  </si>
  <si>
    <t>B.II.4.1.+B.II.4.2.+B.II.4.3.</t>
  </si>
  <si>
    <t>B.II.5.1.+B.II.5.2.</t>
  </si>
  <si>
    <t>C.I.+C.II.+C.III.+C.IV.</t>
  </si>
  <si>
    <t>C.I.1.+…+C.I.5.</t>
  </si>
  <si>
    <t>C.I.3.1.+C.I.3.2.</t>
  </si>
  <si>
    <t>C.II.1.1.+…+C.II.1.5.</t>
  </si>
  <si>
    <t>C.II.1.5.1.+…+C.II.1.5.4.</t>
  </si>
  <si>
    <t>C.II.2.1.+…+C.II.2.4.</t>
  </si>
  <si>
    <t>C.II.2.4.1.+…+C.II.2.4.6.</t>
  </si>
  <si>
    <t>C.IV.1.+C.IV.2.</t>
  </si>
  <si>
    <t>C.III.1.+C.III.2.</t>
  </si>
  <si>
    <t>D.1.+D.2.+D.3.</t>
  </si>
  <si>
    <t>C.II.1.+C.II.2.</t>
  </si>
  <si>
    <t>B.I.2.1.+B.I.2.2.</t>
  </si>
  <si>
    <t>B.I.5.2.+B.I.4.1.</t>
  </si>
  <si>
    <t>A.1.+A.2.+A.3.</t>
  </si>
  <si>
    <t>D.2.1.+D.2.2.</t>
  </si>
  <si>
    <t>I.-A.1. )*</t>
  </si>
  <si>
    <t>II.+B.+C.</t>
  </si>
  <si>
    <t>I.+II.-A.1.+A.+B.+C.</t>
  </si>
  <si>
    <t>E.1.+E.2.+E.3.</t>
  </si>
  <si>
    <t>E.1.1.+E.1.2.</t>
  </si>
  <si>
    <t>III.1.+III.2.+III.3.</t>
  </si>
  <si>
    <t>F.1.+…+F.5.</t>
  </si>
  <si>
    <t>I.+II.+III.-A.-B.-C.-D.-E.-F.</t>
  </si>
  <si>
    <t>IV.1.+IV.2.</t>
  </si>
  <si>
    <t xml:space="preserve">       V. 1.    </t>
  </si>
  <si>
    <t xml:space="preserve">       V. 2.    </t>
  </si>
  <si>
    <t>V.1.+V.2.</t>
  </si>
  <si>
    <t>VI.1.+VI.2.</t>
  </si>
  <si>
    <t>J.1.+J.2.</t>
  </si>
  <si>
    <t>Náklady na sociální zabezpečení a zdravotní pojištění a ostatní náklady</t>
  </si>
  <si>
    <t>IV.+V.+VI.+VII.-G.-V.-H.-I.-J.-K.</t>
  </si>
  <si>
    <t>L.1.+L.2.</t>
  </si>
  <si>
    <t>I.+II.+III.+IV.+V.+VI.+VII.-A.-B.-C.-D.-E.-F.-G.-V.-H.-I.-J.-K.</t>
  </si>
  <si>
    <t>Finanční výsledek hospodaření (+/-)</t>
  </si>
  <si>
    <t>*1</t>
  </si>
  <si>
    <t>*2</t>
  </si>
  <si>
    <t>**3</t>
  </si>
  <si>
    <t>**4</t>
  </si>
  <si>
    <t xml:space="preserve"> **3 - L.</t>
  </si>
  <si>
    <t xml:space="preserve"> **4 - M.</t>
  </si>
  <si>
    <t xml:space="preserve"> **3</t>
  </si>
  <si>
    <t>I.+ II. + III. + IV. + V. + VI. + VII.</t>
  </si>
  <si>
    <t>Vzorce OLD</t>
  </si>
  <si>
    <t>Aktuální Q NEW</t>
  </si>
  <si>
    <t>B.III.1.+…+B.III.7.</t>
  </si>
  <si>
    <t>B.III.7.1+B.III.7.2</t>
  </si>
  <si>
    <t>Aktuální Q OLD řádky</t>
  </si>
  <si>
    <t>Kapitálové fondy a emisní ážio</t>
  </si>
  <si>
    <t xml:space="preserve"> v tom : Tržby z prodeje dlouhodobého majetku a materiálu</t>
  </si>
  <si>
    <t xml:space="preserve"> v tom : Zůstatková cena prodaného dlouhodobého majetku a materiálu</t>
  </si>
  <si>
    <t>Nákladové úroky a podobné náklady - ovládaná nebo ovládající osoba</t>
  </si>
  <si>
    <t>Nutné jen pro CF</t>
  </si>
  <si>
    <t>V11</t>
  </si>
  <si>
    <t>Datum, razítko a podpisy statutárních zástupců MSP</t>
  </si>
  <si>
    <t>Kontaktní osoba:</t>
  </si>
  <si>
    <t>Funkce:</t>
  </si>
  <si>
    <t>Email:</t>
  </si>
  <si>
    <t>Telefon:</t>
  </si>
  <si>
    <t>Nepovinné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</si>
</sst>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"/>
    <numFmt numFmtId="165" formatCode="00&quot; &quot;00&quot; &quot;00&quot; &quot;00"/>
    <numFmt numFmtId="166" formatCode="0.0"/>
    <numFmt numFmtId="167" formatCode="0.0000"/>
    <numFmt numFmtId="168" formatCode="#,##0.0"/>
    <numFmt numFmtId="169" formatCode="0.00000"/>
    <numFmt numFmtId="170" formatCode="0.000"/>
    <numFmt numFmtId="171" formatCode="0.000000"/>
    <numFmt numFmtId="172" formatCode="#,##0_ ;[Red]\-#,##0\ "/>
    <numFmt numFmtId="173" formatCode="#,##0.000"/>
    <numFmt numFmtId="174" formatCode="d/m/\r\r\r\r"/>
    <numFmt numFmtId="175" formatCode="d/m/yy"/>
    <numFmt numFmtId="176" formatCode="d/m"/>
    <numFmt numFmtId="177" formatCode="0.0%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000"/>
    <numFmt numFmtId="187" formatCode="dd/mm/yy"/>
    <numFmt numFmtId="188" formatCode="0.00_ ;[Red]\-0.00\ "/>
    <numFmt numFmtId="189" formatCode="0.0_ ;[Red]\-0.0\ "/>
    <numFmt numFmtId="190" formatCode="0_ ;[Red]\-0\ "/>
    <numFmt numFmtId="191" formatCode="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5]d\.\ mmmm\ yyyy"/>
    <numFmt numFmtId="197" formatCode="[$-F800]dddd\,\ mmmm\ dd\,\ yyyy"/>
    <numFmt numFmtId="198" formatCode="0.00E+00_)"/>
    <numFmt numFmtId="199" formatCode="0.0000000000"/>
    <numFmt numFmtId="200" formatCode="0.000000000"/>
    <numFmt numFmtId="201" formatCode="0.00000000"/>
    <numFmt numFmtId="202" formatCode="0.0000000"/>
    <numFmt numFmtId="203" formatCode="[$-409]d\.\ mmmm\ yyyy"/>
  </numFmts>
  <fonts count="87"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1"/>
      <color indexed="16"/>
      <name val="Arial CE"/>
      <family val="2"/>
    </font>
    <font>
      <b/>
      <sz val="11"/>
      <name val="Arial CE"/>
      <family val="2"/>
    </font>
    <font>
      <b/>
      <sz val="11"/>
      <color indexed="10"/>
      <name val="Arial CE"/>
      <family val="2"/>
    </font>
    <font>
      <sz val="10"/>
      <name val="Arial"/>
      <family val="2"/>
    </font>
    <font>
      <sz val="11"/>
      <name val="Arial CE"/>
      <family val="2"/>
    </font>
    <font>
      <sz val="11"/>
      <color indexed="16"/>
      <name val="Arial CE"/>
      <family val="2"/>
    </font>
    <font>
      <sz val="11"/>
      <color indexed="8"/>
      <name val="Arial CE"/>
      <family val="2"/>
    </font>
    <font>
      <sz val="11"/>
      <name val="Arial Narrow"/>
      <family val="2"/>
    </font>
    <font>
      <b/>
      <sz val="10"/>
      <color indexed="10"/>
      <name val="Arial CE"/>
      <family val="2"/>
    </font>
    <font>
      <b/>
      <sz val="16"/>
      <name val="Arial CE"/>
      <family val="2"/>
    </font>
    <font>
      <u val="single"/>
      <sz val="10"/>
      <color indexed="36"/>
      <name val="Arial CE"/>
      <family val="0"/>
    </font>
    <font>
      <b/>
      <sz val="14"/>
      <name val="Arial"/>
      <family val="2"/>
    </font>
    <font>
      <sz val="14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name val="Arial CE"/>
      <family val="2"/>
    </font>
    <font>
      <i/>
      <sz val="11"/>
      <name val="Arial"/>
      <family val="2"/>
    </font>
    <font>
      <u val="single"/>
      <sz val="10"/>
      <name val="Arial CE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20"/>
      <name val="Verdana"/>
      <family val="2"/>
    </font>
    <font>
      <b/>
      <sz val="14"/>
      <name val="Verdana"/>
      <family val="2"/>
    </font>
    <font>
      <sz val="12"/>
      <name val="Arial CE"/>
      <family val="0"/>
    </font>
    <font>
      <b/>
      <i/>
      <sz val="12"/>
      <color indexed="10"/>
      <name val="Verdana"/>
      <family val="2"/>
    </font>
    <font>
      <sz val="11"/>
      <color indexed="12"/>
      <name val="Arial CE"/>
      <family val="2"/>
    </font>
    <font>
      <b/>
      <sz val="11"/>
      <color indexed="12"/>
      <name val="Arial CE"/>
      <family val="2"/>
    </font>
    <font>
      <b/>
      <sz val="14"/>
      <color indexed="12"/>
      <name val="Verdana"/>
      <family val="2"/>
    </font>
    <font>
      <sz val="10"/>
      <color indexed="12"/>
      <name val="Arial CE"/>
      <family val="0"/>
    </font>
    <font>
      <b/>
      <sz val="12"/>
      <color indexed="12"/>
      <name val="Arial CE"/>
      <family val="0"/>
    </font>
    <font>
      <sz val="10"/>
      <name val="Arial Narrow"/>
      <family val="2"/>
    </font>
    <font>
      <b/>
      <sz val="12"/>
      <name val="Verdana"/>
      <family val="2"/>
    </font>
    <font>
      <b/>
      <sz val="12"/>
      <color indexed="12"/>
      <name val="Verdana"/>
      <family val="2"/>
    </font>
    <font>
      <sz val="12"/>
      <color indexed="12"/>
      <name val="Arial CE"/>
      <family val="0"/>
    </font>
    <font>
      <b/>
      <sz val="9"/>
      <color indexed="10"/>
      <name val="Verdana"/>
      <family val="2"/>
    </font>
    <font>
      <b/>
      <sz val="10"/>
      <name val="Verdana"/>
      <family val="2"/>
    </font>
    <font>
      <sz val="8"/>
      <name val="Arial CE"/>
      <family val="2"/>
    </font>
    <font>
      <b/>
      <sz val="10"/>
      <name val="Arial CE"/>
      <family val="0"/>
    </font>
    <font>
      <i/>
      <sz val="8"/>
      <name val="Arial CE"/>
      <family val="0"/>
    </font>
    <font>
      <sz val="9"/>
      <name val="Arial CE"/>
      <family val="2"/>
    </font>
    <font>
      <b/>
      <sz val="12"/>
      <color indexed="10"/>
      <name val="Arial CE"/>
      <family val="0"/>
    </font>
    <font>
      <sz val="10"/>
      <color indexed="8"/>
      <name val="Arial"/>
      <family val="2"/>
    </font>
    <font>
      <b/>
      <i/>
      <sz val="11"/>
      <name val="Arial CE"/>
      <family val="0"/>
    </font>
    <font>
      <sz val="10"/>
      <name val="Courier"/>
      <family val="3"/>
    </font>
    <font>
      <sz val="10"/>
      <name val="MS Sans Serif"/>
      <family val="2"/>
    </font>
    <font>
      <b/>
      <sz val="8"/>
      <name val="Arial CE"/>
      <family val="0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 CE"/>
      <family val="0"/>
    </font>
    <font>
      <sz val="8"/>
      <name val="Segoe UI"/>
      <family val="2"/>
    </font>
    <font>
      <b/>
      <sz val="8"/>
      <color indexed="10"/>
      <name val="Arial CE"/>
      <family val="0"/>
    </font>
    <font>
      <b/>
      <i/>
      <sz val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 CE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3EFD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 style="double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medium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medium"/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double"/>
      <top style="thin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medium"/>
    </border>
    <border>
      <left style="double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uble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1" applyNumberFormat="0" applyFill="0" applyAlignment="0" applyProtection="0"/>
    <xf numFmtId="0" fontId="72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7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198" fontId="44" fillId="0" borderId="0" applyFill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9" fillId="0" borderId="7" applyNumberFormat="0" applyFill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8" applyNumberFormat="0" applyAlignment="0" applyProtection="0"/>
    <xf numFmtId="0" fontId="83" fillId="26" borderId="8" applyNumberFormat="0" applyAlignment="0" applyProtection="0"/>
    <xf numFmtId="0" fontId="84" fillId="26" borderId="9" applyNumberFormat="0" applyAlignment="0" applyProtection="0"/>
    <xf numFmtId="0" fontId="85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730">
    <xf numFmtId="0" fontId="0" fillId="0" borderId="0" xfId="0" applyAlignment="1">
      <alignment/>
    </xf>
    <xf numFmtId="49" fontId="6" fillId="0" borderId="10" xfId="61" applyNumberFormat="1" applyFont="1" applyFill="1" applyBorder="1" applyAlignment="1" applyProtection="1">
      <alignment horizontal="left"/>
      <protection hidden="1"/>
    </xf>
    <xf numFmtId="49" fontId="6" fillId="0" borderId="11" xfId="61" applyNumberFormat="1" applyFont="1" applyFill="1" applyBorder="1" applyAlignment="1" applyProtection="1">
      <alignment wrapText="1"/>
      <protection hidden="1"/>
    </xf>
    <xf numFmtId="49" fontId="6" fillId="0" borderId="12" xfId="61" applyNumberFormat="1" applyFont="1" applyFill="1" applyBorder="1" applyAlignment="1" applyProtection="1">
      <alignment horizontal="left"/>
      <protection hidden="1"/>
    </xf>
    <xf numFmtId="49" fontId="6" fillId="0" borderId="13" xfId="61" applyNumberFormat="1" applyFont="1" applyFill="1" applyBorder="1" applyAlignment="1" applyProtection="1">
      <alignment wrapText="1"/>
      <protection hidden="1"/>
    </xf>
    <xf numFmtId="49" fontId="6" fillId="0" borderId="14" xfId="61" applyNumberFormat="1" applyFont="1" applyFill="1" applyBorder="1" applyAlignment="1" applyProtection="1">
      <alignment horizontal="left"/>
      <protection hidden="1"/>
    </xf>
    <xf numFmtId="49" fontId="2" fillId="33" borderId="15" xfId="61" applyNumberFormat="1" applyFont="1" applyFill="1" applyBorder="1" applyAlignment="1" applyProtection="1">
      <alignment horizontal="center"/>
      <protection hidden="1"/>
    </xf>
    <xf numFmtId="0" fontId="3" fillId="33" borderId="16" xfId="34" applyFont="1" applyFill="1" applyBorder="1" applyAlignment="1" applyProtection="1">
      <alignment horizontal="center" vertical="center" wrapText="1"/>
      <protection/>
    </xf>
    <xf numFmtId="0" fontId="0" fillId="0" borderId="0" xfId="34" applyFont="1" applyFill="1" applyProtection="1">
      <alignment/>
      <protection/>
    </xf>
    <xf numFmtId="0" fontId="0" fillId="0" borderId="0" xfId="34" applyFont="1" applyProtection="1">
      <alignment/>
      <protection/>
    </xf>
    <xf numFmtId="0" fontId="3" fillId="33" borderId="17" xfId="34" applyFont="1" applyFill="1" applyBorder="1" applyAlignment="1" applyProtection="1">
      <alignment horizontal="center" vertical="center" wrapText="1"/>
      <protection/>
    </xf>
    <xf numFmtId="0" fontId="0" fillId="0" borderId="0" xfId="34" applyFont="1" applyFill="1" applyAlignment="1" applyProtection="1">
      <alignment vertical="center"/>
      <protection/>
    </xf>
    <xf numFmtId="49" fontId="3" fillId="0" borderId="11" xfId="34" applyNumberFormat="1" applyFont="1" applyFill="1" applyBorder="1" applyAlignment="1" applyProtection="1">
      <alignment horizontal="center"/>
      <protection/>
    </xf>
    <xf numFmtId="49" fontId="3" fillId="0" borderId="18" xfId="34" applyNumberFormat="1" applyFont="1" applyFill="1" applyBorder="1" applyAlignment="1" applyProtection="1">
      <alignment horizontal="center"/>
      <protection/>
    </xf>
    <xf numFmtId="14" fontId="3" fillId="33" borderId="19" xfId="34" applyNumberFormat="1" applyFont="1" applyFill="1" applyBorder="1" applyAlignment="1" applyProtection="1">
      <alignment horizontal="right"/>
      <protection/>
    </xf>
    <xf numFmtId="49" fontId="3" fillId="0" borderId="20" xfId="34" applyNumberFormat="1" applyFont="1" applyFill="1" applyBorder="1" applyAlignment="1" applyProtection="1">
      <alignment horizontal="center"/>
      <protection/>
    </xf>
    <xf numFmtId="0" fontId="0" fillId="0" borderId="0" xfId="34" applyFont="1" applyFill="1" applyBorder="1" applyProtection="1">
      <alignment/>
      <protection/>
    </xf>
    <xf numFmtId="0" fontId="5" fillId="0" borderId="0" xfId="34" applyFont="1" applyProtection="1">
      <alignment/>
      <protection/>
    </xf>
    <xf numFmtId="2" fontId="0" fillId="0" borderId="21" xfId="34" applyNumberFormat="1" applyFont="1" applyFill="1" applyBorder="1" applyProtection="1">
      <alignment/>
      <protection/>
    </xf>
    <xf numFmtId="0" fontId="0" fillId="0" borderId="22" xfId="34" applyFont="1" applyFill="1" applyBorder="1" applyProtection="1">
      <alignment/>
      <protection/>
    </xf>
    <xf numFmtId="14" fontId="3" fillId="33" borderId="23" xfId="34" applyNumberFormat="1" applyFont="1" applyFill="1" applyBorder="1" applyAlignment="1" applyProtection="1">
      <alignment horizontal="right"/>
      <protection/>
    </xf>
    <xf numFmtId="0" fontId="6" fillId="0" borderId="10" xfId="34" applyFont="1" applyBorder="1" applyProtection="1">
      <alignment/>
      <protection/>
    </xf>
    <xf numFmtId="2" fontId="0" fillId="0" borderId="0" xfId="34" applyNumberFormat="1" applyFont="1" applyProtection="1">
      <alignment/>
      <protection/>
    </xf>
    <xf numFmtId="0" fontId="9" fillId="0" borderId="0" xfId="34" applyFont="1" applyFill="1" applyBorder="1" applyAlignment="1" applyProtection="1">
      <alignment vertical="center"/>
      <protection/>
    </xf>
    <xf numFmtId="0" fontId="9" fillId="0" borderId="0" xfId="34" applyFont="1" applyFill="1" applyBorder="1" applyAlignment="1" applyProtection="1">
      <alignment horizontal="center" vertical="center"/>
      <protection/>
    </xf>
    <xf numFmtId="0" fontId="9" fillId="0" borderId="0" xfId="34" applyFont="1" applyFill="1" applyBorder="1" applyAlignment="1" applyProtection="1">
      <alignment vertical="center" wrapText="1"/>
      <protection/>
    </xf>
    <xf numFmtId="0" fontId="0" fillId="34" borderId="0" xfId="34" applyFont="1" applyFill="1" applyProtection="1">
      <alignment/>
      <protection/>
    </xf>
    <xf numFmtId="0" fontId="5" fillId="0" borderId="24" xfId="34" applyFont="1" applyBorder="1" applyProtection="1">
      <alignment/>
      <protection/>
    </xf>
    <xf numFmtId="0" fontId="5" fillId="0" borderId="25" xfId="34" applyFont="1" applyBorder="1" applyProtection="1">
      <alignment/>
      <protection/>
    </xf>
    <xf numFmtId="0" fontId="0" fillId="0" borderId="25" xfId="67" applyBorder="1" applyAlignment="1" applyProtection="1">
      <alignment vertical="center"/>
      <protection/>
    </xf>
    <xf numFmtId="0" fontId="0" fillId="0" borderId="0" xfId="67" applyAlignment="1" applyProtection="1">
      <alignment vertical="center"/>
      <protection/>
    </xf>
    <xf numFmtId="0" fontId="17" fillId="0" borderId="25" xfId="67" applyFont="1" applyBorder="1" applyAlignment="1" applyProtection="1">
      <alignment horizontal="left" vertical="center"/>
      <protection/>
    </xf>
    <xf numFmtId="0" fontId="17" fillId="0" borderId="25" xfId="67" applyFont="1" applyBorder="1" applyAlignment="1" applyProtection="1">
      <alignment horizontal="left" vertical="top"/>
      <protection/>
    </xf>
    <xf numFmtId="0" fontId="0" fillId="0" borderId="25" xfId="67" applyFont="1" applyBorder="1" applyAlignment="1" applyProtection="1">
      <alignment vertical="center"/>
      <protection/>
    </xf>
    <xf numFmtId="0" fontId="0" fillId="0" borderId="25" xfId="67" applyBorder="1" applyProtection="1">
      <alignment/>
      <protection/>
    </xf>
    <xf numFmtId="0" fontId="0" fillId="0" borderId="0" xfId="67" applyProtection="1">
      <alignment/>
      <protection/>
    </xf>
    <xf numFmtId="0" fontId="3" fillId="33" borderId="26" xfId="63" applyFont="1" applyFill="1" applyBorder="1" applyProtection="1">
      <alignment/>
      <protection/>
    </xf>
    <xf numFmtId="0" fontId="0" fillId="0" borderId="27" xfId="34" applyFont="1" applyFill="1" applyBorder="1" applyAlignment="1" applyProtection="1">
      <alignment horizontal="center"/>
      <protection/>
    </xf>
    <xf numFmtId="0" fontId="21" fillId="33" borderId="28" xfId="63" applyFont="1" applyFill="1" applyBorder="1" applyAlignment="1" applyProtection="1">
      <alignment wrapText="1"/>
      <protection/>
    </xf>
    <xf numFmtId="0" fontId="21" fillId="33" borderId="29" xfId="63" applyFont="1" applyFill="1" applyBorder="1" applyAlignment="1" applyProtection="1">
      <alignment wrapText="1"/>
      <protection/>
    </xf>
    <xf numFmtId="0" fontId="21" fillId="33" borderId="30" xfId="63" applyFont="1" applyFill="1" applyBorder="1" applyAlignment="1" applyProtection="1">
      <alignment wrapText="1"/>
      <protection/>
    </xf>
    <xf numFmtId="49" fontId="6" fillId="0" borderId="31" xfId="61" applyNumberFormat="1" applyFont="1" applyFill="1" applyBorder="1" applyAlignment="1" applyProtection="1">
      <alignment horizontal="left"/>
      <protection hidden="1"/>
    </xf>
    <xf numFmtId="0" fontId="3" fillId="33" borderId="14" xfId="63" applyFont="1" applyFill="1" applyBorder="1" applyProtection="1">
      <alignment/>
      <protection/>
    </xf>
    <xf numFmtId="0" fontId="3" fillId="33" borderId="15" xfId="63" applyFont="1" applyFill="1" applyBorder="1" applyProtection="1">
      <alignment/>
      <protection/>
    </xf>
    <xf numFmtId="0" fontId="4" fillId="0" borderId="32" xfId="34" applyFont="1" applyFill="1" applyBorder="1" applyAlignment="1" applyProtection="1">
      <alignment vertical="center"/>
      <protection/>
    </xf>
    <xf numFmtId="0" fontId="4" fillId="0" borderId="33" xfId="34" applyFont="1" applyFill="1" applyBorder="1" applyAlignment="1" applyProtection="1">
      <alignment vertical="center"/>
      <protection/>
    </xf>
    <xf numFmtId="0" fontId="4" fillId="0" borderId="34" xfId="34" applyFont="1" applyFill="1" applyBorder="1" applyAlignment="1" applyProtection="1">
      <alignment vertical="center"/>
      <protection/>
    </xf>
    <xf numFmtId="1" fontId="3" fillId="0" borderId="35" xfId="61" applyNumberFormat="1" applyFont="1" applyFill="1" applyBorder="1" applyProtection="1">
      <alignment/>
      <protection hidden="1"/>
    </xf>
    <xf numFmtId="49" fontId="3" fillId="0" borderId="35" xfId="61" applyNumberFormat="1" applyFont="1" applyFill="1" applyBorder="1" applyAlignment="1" applyProtection="1">
      <alignment horizontal="center"/>
      <protection hidden="1"/>
    </xf>
    <xf numFmtId="1" fontId="6" fillId="0" borderId="35" xfId="61" applyNumberFormat="1" applyFont="1" applyFill="1" applyBorder="1" applyProtection="1">
      <alignment/>
      <protection hidden="1"/>
    </xf>
    <xf numFmtId="49" fontId="3" fillId="0" borderId="36" xfId="61" applyNumberFormat="1" applyFont="1" applyFill="1" applyBorder="1" applyAlignment="1" applyProtection="1">
      <alignment horizontal="center"/>
      <protection hidden="1"/>
    </xf>
    <xf numFmtId="1" fontId="8" fillId="0" borderId="35" xfId="61" applyNumberFormat="1" applyFont="1" applyFill="1" applyBorder="1" applyProtection="1">
      <alignment/>
      <protection hidden="1"/>
    </xf>
    <xf numFmtId="0" fontId="0" fillId="0" borderId="37" xfId="34" applyFont="1" applyFill="1" applyBorder="1" applyProtection="1">
      <alignment/>
      <protection/>
    </xf>
    <xf numFmtId="0" fontId="16" fillId="0" borderId="10" xfId="34" applyFont="1" applyBorder="1" applyProtection="1">
      <alignment/>
      <protection/>
    </xf>
    <xf numFmtId="0" fontId="16" fillId="0" borderId="38" xfId="34" applyFont="1" applyBorder="1" applyProtection="1">
      <alignment/>
      <protection/>
    </xf>
    <xf numFmtId="0" fontId="16" fillId="0" borderId="35" xfId="34" applyFont="1" applyBorder="1" applyProtection="1">
      <alignment/>
      <protection/>
    </xf>
    <xf numFmtId="0" fontId="6" fillId="0" borderId="39" xfId="34" applyFont="1" applyBorder="1" applyAlignment="1" applyProtection="1">
      <alignment horizontal="center" wrapText="1"/>
      <protection/>
    </xf>
    <xf numFmtId="0" fontId="6" fillId="0" borderId="40" xfId="34" applyFont="1" applyBorder="1" applyAlignment="1" applyProtection="1">
      <alignment/>
      <protection/>
    </xf>
    <xf numFmtId="0" fontId="6" fillId="0" borderId="38" xfId="34" applyFont="1" applyBorder="1" applyProtection="1">
      <alignment/>
      <protection/>
    </xf>
    <xf numFmtId="0" fontId="6" fillId="0" borderId="35" xfId="34" applyFont="1" applyBorder="1" applyProtection="1">
      <alignment/>
      <protection/>
    </xf>
    <xf numFmtId="0" fontId="0" fillId="35" borderId="35" xfId="34" applyFont="1" applyFill="1" applyBorder="1" applyAlignment="1">
      <alignment horizontal="left"/>
      <protection/>
    </xf>
    <xf numFmtId="0" fontId="6" fillId="0" borderId="22" xfId="34" applyFont="1" applyBorder="1" applyProtection="1">
      <alignment/>
      <protection/>
    </xf>
    <xf numFmtId="0" fontId="6" fillId="0" borderId="0" xfId="34" applyFont="1" applyBorder="1" applyProtection="1">
      <alignment/>
      <protection/>
    </xf>
    <xf numFmtId="0" fontId="6" fillId="0" borderId="41" xfId="34" applyFont="1" applyBorder="1" applyProtection="1">
      <alignment/>
      <protection/>
    </xf>
    <xf numFmtId="49" fontId="3" fillId="0" borderId="37" xfId="34" applyNumberFormat="1" applyFont="1" applyFill="1" applyBorder="1" applyAlignment="1" applyProtection="1">
      <alignment horizontal="center"/>
      <protection/>
    </xf>
    <xf numFmtId="0" fontId="6" fillId="0" borderId="42" xfId="34" applyFont="1" applyBorder="1" applyAlignment="1" applyProtection="1">
      <alignment horizontal="center" wrapText="1"/>
      <protection/>
    </xf>
    <xf numFmtId="0" fontId="6" fillId="0" borderId="43" xfId="34" applyFont="1" applyBorder="1" applyAlignment="1" applyProtection="1">
      <alignment/>
      <protection/>
    </xf>
    <xf numFmtId="49" fontId="3" fillId="0" borderId="44" xfId="34" applyNumberFormat="1" applyFont="1" applyFill="1" applyBorder="1" applyAlignment="1" applyProtection="1">
      <alignment horizontal="center"/>
      <protection/>
    </xf>
    <xf numFmtId="0" fontId="6" fillId="0" borderId="45" xfId="34" applyFont="1" applyBorder="1" applyAlignment="1" applyProtection="1">
      <alignment horizontal="center" wrapText="1"/>
      <protection/>
    </xf>
    <xf numFmtId="0" fontId="6" fillId="0" borderId="46" xfId="34" applyFont="1" applyBorder="1" applyAlignment="1" applyProtection="1">
      <alignment/>
      <protection/>
    </xf>
    <xf numFmtId="0" fontId="3" fillId="33" borderId="0" xfId="63" applyFont="1" applyFill="1" applyBorder="1" applyProtection="1">
      <alignment/>
      <protection/>
    </xf>
    <xf numFmtId="0" fontId="0" fillId="0" borderId="33" xfId="34" applyFont="1" applyBorder="1">
      <alignment/>
      <protection/>
    </xf>
    <xf numFmtId="3" fontId="4" fillId="36" borderId="47" xfId="34" applyNumberFormat="1" applyFont="1" applyFill="1" applyBorder="1" applyAlignment="1" applyProtection="1">
      <alignment horizontal="right" vertical="center"/>
      <protection/>
    </xf>
    <xf numFmtId="14" fontId="3" fillId="33" borderId="19" xfId="34" applyNumberFormat="1" applyFont="1" applyFill="1" applyBorder="1" applyAlignment="1" applyProtection="1">
      <alignment horizontal="center"/>
      <protection/>
    </xf>
    <xf numFmtId="3" fontId="26" fillId="37" borderId="48" xfId="34" applyNumberFormat="1" applyFont="1" applyFill="1" applyBorder="1" applyAlignment="1" applyProtection="1">
      <alignment horizontal="right"/>
      <protection locked="0"/>
    </xf>
    <xf numFmtId="177" fontId="26" fillId="37" borderId="48" xfId="71" applyNumberFormat="1" applyFont="1" applyFill="1" applyBorder="1" applyAlignment="1" applyProtection="1">
      <alignment horizontal="right"/>
      <protection locked="0"/>
    </xf>
    <xf numFmtId="3" fontId="26" fillId="37" borderId="49" xfId="34" applyNumberFormat="1" applyFont="1" applyFill="1" applyBorder="1" applyAlignment="1" applyProtection="1">
      <alignment horizontal="right"/>
      <protection locked="0"/>
    </xf>
    <xf numFmtId="3" fontId="26" fillId="37" borderId="50" xfId="34" applyNumberFormat="1" applyFont="1" applyFill="1" applyBorder="1" applyAlignment="1" applyProtection="1">
      <alignment horizontal="right"/>
      <protection locked="0"/>
    </xf>
    <xf numFmtId="0" fontId="0" fillId="0" borderId="11" xfId="34" applyFont="1" applyFill="1" applyBorder="1" applyProtection="1">
      <alignment/>
      <protection/>
    </xf>
    <xf numFmtId="0" fontId="0" fillId="0" borderId="44" xfId="34" applyFont="1" applyFill="1" applyBorder="1" applyProtection="1">
      <alignment/>
      <protection/>
    </xf>
    <xf numFmtId="3" fontId="3" fillId="36" borderId="40" xfId="34" applyNumberFormat="1" applyFont="1" applyFill="1" applyBorder="1" applyAlignment="1" applyProtection="1">
      <alignment horizontal="center"/>
      <protection/>
    </xf>
    <xf numFmtId="3" fontId="3" fillId="36" borderId="48" xfId="34" applyNumberFormat="1" applyFont="1" applyFill="1" applyBorder="1" applyAlignment="1" applyProtection="1">
      <alignment horizontal="center"/>
      <protection/>
    </xf>
    <xf numFmtId="0" fontId="0" fillId="0" borderId="0" xfId="34" applyFont="1" applyProtection="1">
      <alignment/>
      <protection/>
    </xf>
    <xf numFmtId="0" fontId="0" fillId="0" borderId="0" xfId="34" applyFont="1" applyFill="1" applyBorder="1" applyAlignment="1" applyProtection="1">
      <alignment vertical="center"/>
      <protection locked="0"/>
    </xf>
    <xf numFmtId="0" fontId="0" fillId="0" borderId="0" xfId="34" applyFont="1" applyProtection="1">
      <alignment/>
      <protection locked="0"/>
    </xf>
    <xf numFmtId="0" fontId="0" fillId="0" borderId="0" xfId="34" applyFont="1" applyFill="1" applyProtection="1">
      <alignment/>
      <protection/>
    </xf>
    <xf numFmtId="0" fontId="0" fillId="0" borderId="0" xfId="34" applyFont="1" applyProtection="1">
      <alignment/>
      <protection locked="0"/>
    </xf>
    <xf numFmtId="3" fontId="3" fillId="36" borderId="51" xfId="34" applyNumberFormat="1" applyFont="1" applyFill="1" applyBorder="1" applyAlignment="1" applyProtection="1">
      <alignment horizontal="center"/>
      <protection/>
    </xf>
    <xf numFmtId="14" fontId="3" fillId="0" borderId="19" xfId="34" applyNumberFormat="1" applyFont="1" applyFill="1" applyBorder="1" applyAlignment="1" applyProtection="1">
      <alignment horizontal="right"/>
      <protection/>
    </xf>
    <xf numFmtId="14" fontId="3" fillId="0" borderId="52" xfId="34" applyNumberFormat="1" applyFont="1" applyFill="1" applyBorder="1" applyAlignment="1" applyProtection="1">
      <alignment horizontal="right"/>
      <protection/>
    </xf>
    <xf numFmtId="0" fontId="0" fillId="0" borderId="0" xfId="34" applyFont="1" applyBorder="1" applyAlignment="1">
      <alignment vertical="center"/>
      <protection/>
    </xf>
    <xf numFmtId="14" fontId="3" fillId="36" borderId="53" xfId="63" applyNumberFormat="1" applyFont="1" applyFill="1" applyBorder="1" applyAlignment="1" applyProtection="1">
      <alignment horizontal="right"/>
      <protection/>
    </xf>
    <xf numFmtId="0" fontId="0" fillId="0" borderId="54" xfId="34" applyFont="1" applyFill="1" applyBorder="1" applyAlignment="1" applyProtection="1">
      <alignment vertical="center"/>
      <protection/>
    </xf>
    <xf numFmtId="0" fontId="0" fillId="0" borderId="0" xfId="34" applyFont="1" applyFill="1" applyBorder="1" applyAlignment="1" applyProtection="1">
      <alignment vertical="center"/>
      <protection/>
    </xf>
    <xf numFmtId="3" fontId="26" fillId="37" borderId="31" xfId="34" applyNumberFormat="1" applyFont="1" applyFill="1" applyBorder="1" applyAlignment="1" applyProtection="1">
      <alignment vertical="center"/>
      <protection locked="0"/>
    </xf>
    <xf numFmtId="0" fontId="0" fillId="0" borderId="0" xfId="34" applyFont="1" applyFill="1" applyBorder="1">
      <alignment/>
      <protection/>
    </xf>
    <xf numFmtId="0" fontId="0" fillId="0" borderId="0" xfId="34" applyFont="1" applyBorder="1">
      <alignment/>
      <protection/>
    </xf>
    <xf numFmtId="0" fontId="33" fillId="0" borderId="0" xfId="34" applyFont="1" applyFill="1" applyBorder="1" applyAlignment="1" applyProtection="1">
      <alignment horizontal="right"/>
      <protection/>
    </xf>
    <xf numFmtId="0" fontId="0" fillId="0" borderId="0" xfId="34" applyFont="1" applyFill="1" applyBorder="1" applyProtection="1">
      <alignment/>
      <protection/>
    </xf>
    <xf numFmtId="0" fontId="0" fillId="0" borderId="26" xfId="34" applyFont="1" applyBorder="1">
      <alignment/>
      <protection/>
    </xf>
    <xf numFmtId="3" fontId="26" fillId="37" borderId="55" xfId="34" applyNumberFormat="1" applyFont="1" applyFill="1" applyBorder="1" applyAlignment="1" applyProtection="1">
      <alignment horizontal="right"/>
      <protection locked="0"/>
    </xf>
    <xf numFmtId="3" fontId="3" fillId="36" borderId="55" xfId="34" applyNumberFormat="1" applyFont="1" applyFill="1" applyBorder="1" applyAlignment="1" applyProtection="1">
      <alignment horizontal="center"/>
      <protection/>
    </xf>
    <xf numFmtId="177" fontId="26" fillId="37" borderId="55" xfId="71" applyNumberFormat="1" applyFont="1" applyFill="1" applyBorder="1" applyAlignment="1" applyProtection="1">
      <alignment horizontal="right"/>
      <protection locked="0"/>
    </xf>
    <xf numFmtId="3" fontId="26" fillId="37" borderId="56" xfId="34" applyNumberFormat="1" applyFont="1" applyFill="1" applyBorder="1" applyAlignment="1" applyProtection="1">
      <alignment horizontal="right"/>
      <protection locked="0"/>
    </xf>
    <xf numFmtId="0" fontId="0" fillId="0" borderId="0" xfId="34" applyFont="1" applyBorder="1" applyProtection="1">
      <alignment/>
      <protection/>
    </xf>
    <xf numFmtId="0" fontId="0" fillId="0" borderId="0" xfId="34" applyFont="1" applyProtection="1">
      <alignment/>
      <protection hidden="1"/>
    </xf>
    <xf numFmtId="0" fontId="33" fillId="37" borderId="51" xfId="34" applyNumberFormat="1" applyFont="1" applyFill="1" applyBorder="1" applyAlignment="1" applyProtection="1">
      <alignment horizontal="right" vertical="center"/>
      <protection locked="0"/>
    </xf>
    <xf numFmtId="1" fontId="33" fillId="37" borderId="51" xfId="34" applyNumberFormat="1" applyFont="1" applyFill="1" applyBorder="1" applyAlignment="1" applyProtection="1">
      <alignment horizontal="right" vertical="center"/>
      <protection locked="0"/>
    </xf>
    <xf numFmtId="0" fontId="37" fillId="33" borderId="20" xfId="65" applyFont="1" applyFill="1" applyBorder="1">
      <alignment/>
      <protection/>
    </xf>
    <xf numFmtId="1" fontId="38" fillId="33" borderId="57" xfId="65" applyNumberFormat="1" applyFont="1" applyFill="1" applyBorder="1">
      <alignment/>
      <protection/>
    </xf>
    <xf numFmtId="1" fontId="3" fillId="33" borderId="30" xfId="61" applyNumberFormat="1" applyFont="1" applyFill="1" applyBorder="1" applyProtection="1">
      <alignment/>
      <protection hidden="1"/>
    </xf>
    <xf numFmtId="49" fontId="3" fillId="33" borderId="35" xfId="61" applyNumberFormat="1" applyFont="1" applyFill="1" applyBorder="1" applyAlignment="1" applyProtection="1">
      <alignment horizontal="center"/>
      <protection hidden="1"/>
    </xf>
    <xf numFmtId="49" fontId="6" fillId="33" borderId="11" xfId="61" applyNumberFormat="1" applyFont="1" applyFill="1" applyBorder="1" applyAlignment="1" applyProtection="1">
      <alignment wrapText="1"/>
      <protection hidden="1"/>
    </xf>
    <xf numFmtId="49" fontId="6" fillId="33" borderId="10" xfId="61" applyNumberFormat="1" applyFont="1" applyFill="1" applyBorder="1" applyAlignment="1" applyProtection="1">
      <alignment horizontal="left"/>
      <protection hidden="1"/>
    </xf>
    <xf numFmtId="0" fontId="37" fillId="0" borderId="11" xfId="65" applyFont="1" applyBorder="1" applyAlignment="1">
      <alignment/>
      <protection/>
    </xf>
    <xf numFmtId="0" fontId="37" fillId="33" borderId="11" xfId="65" applyFont="1" applyFill="1" applyBorder="1">
      <alignment/>
      <protection/>
    </xf>
    <xf numFmtId="1" fontId="38" fillId="33" borderId="58" xfId="65" applyNumberFormat="1" applyFont="1" applyFill="1" applyBorder="1">
      <alignment/>
      <protection/>
    </xf>
    <xf numFmtId="1" fontId="3" fillId="33" borderId="35" xfId="61" applyNumberFormat="1" applyFont="1" applyFill="1" applyBorder="1" applyProtection="1">
      <alignment/>
      <protection hidden="1"/>
    </xf>
    <xf numFmtId="3" fontId="3" fillId="33" borderId="31" xfId="34" applyNumberFormat="1" applyFont="1" applyFill="1" applyBorder="1" applyAlignment="1" applyProtection="1">
      <alignment vertical="center"/>
      <protection/>
    </xf>
    <xf numFmtId="3" fontId="3" fillId="33" borderId="59" xfId="34" applyNumberFormat="1" applyFont="1" applyFill="1" applyBorder="1" applyAlignment="1" applyProtection="1">
      <alignment vertical="center"/>
      <protection/>
    </xf>
    <xf numFmtId="0" fontId="37" fillId="0" borderId="11" xfId="65" applyFont="1" applyBorder="1">
      <alignment/>
      <protection/>
    </xf>
    <xf numFmtId="1" fontId="0" fillId="0" borderId="58" xfId="65" applyNumberFormat="1" applyFont="1" applyBorder="1">
      <alignment/>
      <protection/>
    </xf>
    <xf numFmtId="1" fontId="0" fillId="0" borderId="58" xfId="61" applyNumberFormat="1" applyFont="1" applyFill="1" applyBorder="1" applyProtection="1">
      <alignment/>
      <protection hidden="1"/>
    </xf>
    <xf numFmtId="1" fontId="0" fillId="0" borderId="58" xfId="65" applyNumberFormat="1" applyFont="1" applyFill="1" applyBorder="1">
      <alignment/>
      <protection/>
    </xf>
    <xf numFmtId="0" fontId="37" fillId="0" borderId="11" xfId="65" applyFont="1" applyFill="1" applyBorder="1">
      <alignment/>
      <protection/>
    </xf>
    <xf numFmtId="49" fontId="6" fillId="33" borderId="11" xfId="61" applyNumberFormat="1" applyFont="1" applyFill="1" applyBorder="1" applyAlignment="1" applyProtection="1">
      <alignment horizontal="left" wrapText="1"/>
      <protection hidden="1"/>
    </xf>
    <xf numFmtId="1" fontId="38" fillId="0" borderId="58" xfId="65" applyNumberFormat="1" applyFont="1" applyBorder="1">
      <alignment/>
      <protection/>
    </xf>
    <xf numFmtId="1" fontId="38" fillId="33" borderId="58" xfId="65" applyNumberFormat="1" applyFont="1" applyFill="1" applyBorder="1" applyAlignment="1">
      <alignment vertical="center"/>
      <protection/>
    </xf>
    <xf numFmtId="0" fontId="37" fillId="0" borderId="20" xfId="65" applyFont="1" applyBorder="1" applyAlignment="1">
      <alignment horizontal="center"/>
      <protection/>
    </xf>
    <xf numFmtId="0" fontId="0" fillId="0" borderId="57" xfId="65" applyFont="1" applyBorder="1">
      <alignment/>
      <protection/>
    </xf>
    <xf numFmtId="1" fontId="6" fillId="0" borderId="30" xfId="61" applyNumberFormat="1" applyFont="1" applyFill="1" applyBorder="1" applyProtection="1">
      <alignment/>
      <protection hidden="1"/>
    </xf>
    <xf numFmtId="0" fontId="37" fillId="0" borderId="11" xfId="65" applyFont="1" applyBorder="1" applyAlignment="1">
      <alignment horizontal="left"/>
      <protection/>
    </xf>
    <xf numFmtId="0" fontId="0" fillId="0" borderId="58" xfId="65" applyFont="1" applyBorder="1">
      <alignment/>
      <protection/>
    </xf>
    <xf numFmtId="0" fontId="37" fillId="33" borderId="11" xfId="65" applyFont="1" applyFill="1" applyBorder="1" applyAlignment="1">
      <alignment horizontal="center"/>
      <protection/>
    </xf>
    <xf numFmtId="0" fontId="38" fillId="33" borderId="58" xfId="65" applyFont="1" applyFill="1" applyBorder="1">
      <alignment/>
      <protection/>
    </xf>
    <xf numFmtId="0" fontId="37" fillId="0" borderId="11" xfId="65" applyFont="1" applyBorder="1" applyAlignment="1">
      <alignment horizontal="right"/>
      <protection/>
    </xf>
    <xf numFmtId="0" fontId="37" fillId="0" borderId="11" xfId="65" applyFont="1" applyFill="1" applyBorder="1" applyAlignment="1">
      <alignment horizontal="right"/>
      <protection/>
    </xf>
    <xf numFmtId="0" fontId="0" fillId="0" borderId="58" xfId="65" applyFont="1" applyFill="1" applyBorder="1">
      <alignment/>
      <protection/>
    </xf>
    <xf numFmtId="1" fontId="6" fillId="33" borderId="35" xfId="61" applyNumberFormat="1" applyFont="1" applyFill="1" applyBorder="1" applyProtection="1">
      <alignment/>
      <protection hidden="1"/>
    </xf>
    <xf numFmtId="0" fontId="39" fillId="0" borderId="11" xfId="65" applyFont="1" applyBorder="1" applyAlignment="1">
      <alignment horizontal="left"/>
      <protection/>
    </xf>
    <xf numFmtId="0" fontId="37" fillId="0" borderId="11" xfId="65" applyFont="1" applyBorder="1" applyAlignment="1">
      <alignment horizontal="center"/>
      <protection/>
    </xf>
    <xf numFmtId="0" fontId="38" fillId="33" borderId="58" xfId="65" applyFont="1" applyFill="1" applyBorder="1" applyAlignment="1">
      <alignment vertical="center"/>
      <protection/>
    </xf>
    <xf numFmtId="0" fontId="37" fillId="33" borderId="60" xfId="65" applyFont="1" applyFill="1" applyBorder="1" applyAlignment="1">
      <alignment horizontal="center"/>
      <protection/>
    </xf>
    <xf numFmtId="0" fontId="38" fillId="33" borderId="61" xfId="65" applyFont="1" applyFill="1" applyBorder="1">
      <alignment/>
      <protection/>
    </xf>
    <xf numFmtId="1" fontId="3" fillId="33" borderId="62" xfId="61" applyNumberFormat="1" applyFont="1" applyFill="1" applyBorder="1" applyProtection="1">
      <alignment/>
      <protection hidden="1"/>
    </xf>
    <xf numFmtId="49" fontId="6" fillId="33" borderId="60" xfId="61" applyNumberFormat="1" applyFont="1" applyFill="1" applyBorder="1" applyAlignment="1" applyProtection="1">
      <alignment wrapText="1"/>
      <protection hidden="1"/>
    </xf>
    <xf numFmtId="0" fontId="6" fillId="0" borderId="11" xfId="34" applyFont="1" applyFill="1" applyBorder="1" applyProtection="1">
      <alignment/>
      <protection/>
    </xf>
    <xf numFmtId="0" fontId="3" fillId="33" borderId="63" xfId="63" applyFont="1" applyFill="1" applyBorder="1" applyProtection="1">
      <alignment/>
      <protection/>
    </xf>
    <xf numFmtId="0" fontId="4" fillId="0" borderId="64" xfId="34" applyFont="1" applyFill="1" applyBorder="1" applyAlignment="1" applyProtection="1">
      <alignment vertical="center"/>
      <protection/>
    </xf>
    <xf numFmtId="0" fontId="0" fillId="37" borderId="0" xfId="34" applyFont="1" applyFill="1" applyProtection="1">
      <alignment/>
      <protection hidden="1"/>
    </xf>
    <xf numFmtId="3" fontId="26" fillId="37" borderId="59" xfId="34" applyNumberFormat="1" applyFont="1" applyFill="1" applyBorder="1" applyAlignment="1" applyProtection="1">
      <alignment vertical="center"/>
      <protection locked="0"/>
    </xf>
    <xf numFmtId="3" fontId="3" fillId="36" borderId="40" xfId="34" applyNumberFormat="1" applyFont="1" applyFill="1" applyBorder="1" applyAlignment="1" applyProtection="1">
      <alignment horizontal="center"/>
      <protection/>
    </xf>
    <xf numFmtId="3" fontId="3" fillId="36" borderId="46" xfId="34" applyNumberFormat="1" applyFont="1" applyFill="1" applyBorder="1" applyAlignment="1" applyProtection="1">
      <alignment horizontal="center"/>
      <protection/>
    </xf>
    <xf numFmtId="3" fontId="4" fillId="36" borderId="65" xfId="34" applyNumberFormat="1" applyFont="1" applyFill="1" applyBorder="1" applyAlignment="1" applyProtection="1">
      <alignment horizontal="right" vertical="center"/>
      <protection/>
    </xf>
    <xf numFmtId="0" fontId="6" fillId="0" borderId="66" xfId="34" applyFont="1" applyFill="1" applyBorder="1" applyAlignment="1" applyProtection="1">
      <alignment vertical="center"/>
      <protection/>
    </xf>
    <xf numFmtId="0" fontId="9" fillId="38" borderId="0" xfId="34" applyFont="1" applyFill="1" applyBorder="1" applyAlignment="1" applyProtection="1">
      <alignment vertical="center"/>
      <protection/>
    </xf>
    <xf numFmtId="0" fontId="23" fillId="38" borderId="0" xfId="34" applyFont="1" applyFill="1" applyBorder="1" applyAlignment="1" applyProtection="1">
      <alignment horizontal="right" vertical="center"/>
      <protection/>
    </xf>
    <xf numFmtId="0" fontId="0" fillId="38" borderId="0" xfId="34" applyFont="1" applyFill="1" applyBorder="1" applyAlignment="1">
      <alignment/>
      <protection/>
    </xf>
    <xf numFmtId="0" fontId="32" fillId="38" borderId="0" xfId="34" applyFont="1" applyFill="1" applyBorder="1" applyAlignment="1" applyProtection="1">
      <alignment horizontal="right" vertical="center"/>
      <protection/>
    </xf>
    <xf numFmtId="0" fontId="32" fillId="38" borderId="0" xfId="34" applyFont="1" applyFill="1" applyBorder="1" applyAlignment="1">
      <alignment horizontal="right"/>
      <protection/>
    </xf>
    <xf numFmtId="0" fontId="28" fillId="37" borderId="67" xfId="34" applyFont="1" applyFill="1" applyBorder="1" applyAlignment="1" applyProtection="1">
      <alignment horizontal="right" vertical="center"/>
      <protection locked="0"/>
    </xf>
    <xf numFmtId="0" fontId="23" fillId="38" borderId="0" xfId="34" applyFont="1" applyFill="1" applyBorder="1" applyAlignment="1" applyProtection="1">
      <alignment horizontal="right"/>
      <protection/>
    </xf>
    <xf numFmtId="177" fontId="30" fillId="37" borderId="67" xfId="71" applyNumberFormat="1" applyFont="1" applyFill="1" applyBorder="1" applyAlignment="1" applyProtection="1">
      <alignment/>
      <protection locked="0"/>
    </xf>
    <xf numFmtId="0" fontId="36" fillId="38" borderId="0" xfId="34" applyFont="1" applyFill="1" applyBorder="1" applyAlignment="1" applyProtection="1">
      <alignment horizontal="right"/>
      <protection/>
    </xf>
    <xf numFmtId="0" fontId="6" fillId="0" borderId="0" xfId="34" applyFont="1" applyFill="1" applyBorder="1" applyAlignment="1" applyProtection="1">
      <alignment vertical="center"/>
      <protection/>
    </xf>
    <xf numFmtId="0" fontId="0" fillId="0" borderId="54" xfId="34" applyFont="1" applyBorder="1">
      <alignment/>
      <protection/>
    </xf>
    <xf numFmtId="0" fontId="0" fillId="0" borderId="68" xfId="34" applyFont="1" applyBorder="1">
      <alignment/>
      <protection/>
    </xf>
    <xf numFmtId="0" fontId="6" fillId="0" borderId="13" xfId="34" applyFont="1" applyFill="1" applyBorder="1" applyAlignment="1" applyProtection="1">
      <alignment horizontal="right" vertical="center"/>
      <protection/>
    </xf>
    <xf numFmtId="1" fontId="0" fillId="0" borderId="10" xfId="61" applyNumberFormat="1" applyFont="1" applyFill="1" applyBorder="1" applyProtection="1">
      <alignment/>
      <protection hidden="1"/>
    </xf>
    <xf numFmtId="0" fontId="6" fillId="35" borderId="10" xfId="34" applyFont="1" applyFill="1" applyBorder="1" applyAlignment="1">
      <alignment horizontal="left"/>
      <protection/>
    </xf>
    <xf numFmtId="0" fontId="0" fillId="0" borderId="0" xfId="34" applyFont="1" applyFill="1" applyBorder="1" applyProtection="1">
      <alignment/>
      <protection/>
    </xf>
    <xf numFmtId="0" fontId="9" fillId="0" borderId="69" xfId="34" applyFont="1" applyFill="1" applyBorder="1" applyAlignment="1" applyProtection="1">
      <alignment vertical="center"/>
      <protection/>
    </xf>
    <xf numFmtId="0" fontId="9" fillId="0" borderId="69" xfId="34" applyFont="1" applyFill="1" applyBorder="1" applyAlignment="1" applyProtection="1">
      <alignment horizontal="center" vertical="center"/>
      <protection/>
    </xf>
    <xf numFmtId="0" fontId="9" fillId="0" borderId="69" xfId="34" applyFont="1" applyFill="1" applyBorder="1" applyAlignment="1" applyProtection="1">
      <alignment vertical="center" wrapText="1"/>
      <protection/>
    </xf>
    <xf numFmtId="0" fontId="0" fillId="0" borderId="69" xfId="34" applyFont="1" applyFill="1" applyBorder="1" applyProtection="1">
      <alignment/>
      <protection/>
    </xf>
    <xf numFmtId="0" fontId="0" fillId="0" borderId="70" xfId="34" applyFont="1" applyFill="1" applyBorder="1" applyProtection="1">
      <alignment/>
      <protection/>
    </xf>
    <xf numFmtId="2" fontId="0" fillId="0" borderId="22" xfId="34" applyNumberFormat="1" applyFont="1" applyFill="1" applyBorder="1" applyProtection="1">
      <alignment/>
      <protection/>
    </xf>
    <xf numFmtId="0" fontId="23" fillId="0" borderId="0" xfId="34" applyFont="1" applyFill="1" applyBorder="1" applyAlignment="1" applyProtection="1">
      <alignment horizontal="right" vertical="center"/>
      <protection/>
    </xf>
    <xf numFmtId="0" fontId="32" fillId="0" borderId="0" xfId="34" applyFont="1" applyFill="1" applyBorder="1" applyAlignment="1" applyProtection="1">
      <alignment horizontal="right" vertical="center"/>
      <protection/>
    </xf>
    <xf numFmtId="0" fontId="0" fillId="0" borderId="41" xfId="34" applyFont="1" applyFill="1" applyBorder="1" applyProtection="1">
      <alignment/>
      <protection/>
    </xf>
    <xf numFmtId="0" fontId="0" fillId="0" borderId="71" xfId="34" applyFont="1" applyFill="1" applyBorder="1" applyAlignment="1">
      <alignment vertical="center"/>
      <protection/>
    </xf>
    <xf numFmtId="0" fontId="0" fillId="0" borderId="41" xfId="34" applyFont="1" applyFill="1" applyBorder="1">
      <alignment/>
      <protection/>
    </xf>
    <xf numFmtId="0" fontId="0" fillId="0" borderId="0" xfId="34" applyFont="1" applyFill="1" applyBorder="1" applyAlignment="1">
      <alignment/>
      <protection/>
    </xf>
    <xf numFmtId="0" fontId="23" fillId="0" borderId="0" xfId="34" applyFont="1" applyFill="1" applyBorder="1" applyAlignment="1" applyProtection="1">
      <alignment vertical="center" wrapText="1"/>
      <protection/>
    </xf>
    <xf numFmtId="0" fontId="23" fillId="0" borderId="0" xfId="34" applyFont="1" applyFill="1" applyBorder="1" applyAlignment="1" applyProtection="1">
      <alignment vertical="center"/>
      <protection/>
    </xf>
    <xf numFmtId="0" fontId="29" fillId="0" borderId="0" xfId="34" applyFont="1" applyFill="1" applyBorder="1" applyAlignment="1" applyProtection="1">
      <alignment/>
      <protection locked="0"/>
    </xf>
    <xf numFmtId="0" fontId="0" fillId="0" borderId="41" xfId="34" applyFont="1" applyFill="1" applyBorder="1" applyAlignment="1">
      <alignment/>
      <protection/>
    </xf>
    <xf numFmtId="0" fontId="31" fillId="0" borderId="0" xfId="34" applyFont="1" applyFill="1" applyBorder="1" applyAlignment="1" applyProtection="1">
      <alignment vertical="center"/>
      <protection/>
    </xf>
    <xf numFmtId="0" fontId="32" fillId="0" borderId="0" xfId="34" applyFont="1" applyFill="1" applyBorder="1" applyAlignment="1">
      <alignment horizontal="right"/>
      <protection/>
    </xf>
    <xf numFmtId="0" fontId="24" fillId="0" borderId="0" xfId="34" applyFont="1" applyFill="1" applyBorder="1" applyAlignment="1">
      <alignment horizontal="center"/>
      <protection/>
    </xf>
    <xf numFmtId="0" fontId="36" fillId="0" borderId="0" xfId="34" applyFont="1" applyFill="1" applyBorder="1" applyAlignment="1" applyProtection="1">
      <alignment horizontal="right"/>
      <protection/>
    </xf>
    <xf numFmtId="0" fontId="11" fillId="0" borderId="0" xfId="34" applyFont="1" applyFill="1" applyBorder="1" applyProtection="1">
      <alignment/>
      <protection/>
    </xf>
    <xf numFmtId="0" fontId="3" fillId="0" borderId="0" xfId="34" applyFont="1" applyFill="1" applyBorder="1" applyProtection="1">
      <alignment/>
      <protection/>
    </xf>
    <xf numFmtId="14" fontId="0" fillId="0" borderId="0" xfId="34" applyNumberFormat="1" applyFont="1" applyProtection="1">
      <alignment/>
      <protection hidden="1"/>
    </xf>
    <xf numFmtId="0" fontId="25" fillId="38" borderId="72" xfId="34" applyFont="1" applyFill="1" applyBorder="1" applyAlignment="1">
      <alignment/>
      <protection/>
    </xf>
    <xf numFmtId="0" fontId="0" fillId="0" borderId="0" xfId="34" applyFont="1" applyBorder="1" applyAlignment="1">
      <alignment/>
      <protection/>
    </xf>
    <xf numFmtId="1" fontId="5" fillId="0" borderId="0" xfId="34" applyNumberFormat="1" applyFont="1" applyFill="1" applyAlignment="1">
      <alignment vertical="center"/>
      <protection/>
    </xf>
    <xf numFmtId="2" fontId="5" fillId="0" borderId="0" xfId="34" applyNumberFormat="1" applyFont="1" applyFill="1" applyAlignment="1">
      <alignment vertical="center"/>
      <protection/>
    </xf>
    <xf numFmtId="2" fontId="5" fillId="0" borderId="0" xfId="64" applyNumberFormat="1" applyFont="1" applyFill="1" applyBorder="1" applyAlignment="1">
      <alignment horizontal="left" vertical="top"/>
      <protection/>
    </xf>
    <xf numFmtId="0" fontId="0" fillId="0" borderId="0" xfId="65" applyFont="1" applyFill="1" applyBorder="1" applyAlignment="1">
      <alignment/>
      <protection/>
    </xf>
    <xf numFmtId="1" fontId="0" fillId="0" borderId="58" xfId="65" applyNumberFormat="1" applyFont="1" applyBorder="1">
      <alignment/>
      <protection/>
    </xf>
    <xf numFmtId="1" fontId="0" fillId="0" borderId="58" xfId="65" applyNumberFormat="1" applyFont="1" applyFill="1" applyBorder="1">
      <alignment/>
      <protection/>
    </xf>
    <xf numFmtId="1" fontId="0" fillId="0" borderId="58" xfId="65" applyNumberFormat="1" applyFont="1" applyBorder="1">
      <alignment/>
      <protection/>
    </xf>
    <xf numFmtId="0" fontId="0" fillId="0" borderId="58" xfId="65" applyFont="1" applyBorder="1">
      <alignment/>
      <protection/>
    </xf>
    <xf numFmtId="0" fontId="0" fillId="0" borderId="58" xfId="65" applyFont="1" applyBorder="1">
      <alignment/>
      <protection/>
    </xf>
    <xf numFmtId="0" fontId="32" fillId="0" borderId="0" xfId="34" applyFont="1" applyFill="1" applyBorder="1" applyAlignment="1" applyProtection="1">
      <alignment vertical="center"/>
      <protection/>
    </xf>
    <xf numFmtId="0" fontId="0" fillId="0" borderId="0" xfId="34" applyFont="1" applyFill="1" applyBorder="1" applyAlignment="1" applyProtection="1">
      <alignment/>
      <protection/>
    </xf>
    <xf numFmtId="0" fontId="0" fillId="0" borderId="0" xfId="34" applyFont="1" applyFill="1" applyBorder="1" applyAlignment="1">
      <alignment/>
      <protection/>
    </xf>
    <xf numFmtId="0" fontId="6" fillId="0" borderId="73" xfId="34" applyFont="1" applyBorder="1" applyProtection="1">
      <alignment/>
      <protection/>
    </xf>
    <xf numFmtId="0" fontId="6" fillId="0" borderId="74" xfId="34" applyFont="1" applyBorder="1" applyProtection="1">
      <alignment/>
      <protection/>
    </xf>
    <xf numFmtId="0" fontId="6" fillId="0" borderId="75" xfId="34" applyFont="1" applyBorder="1" applyAlignment="1" applyProtection="1">
      <alignment horizontal="center" wrapText="1"/>
      <protection/>
    </xf>
    <xf numFmtId="0" fontId="6" fillId="0" borderId="76" xfId="34" applyFont="1" applyBorder="1" applyAlignment="1" applyProtection="1">
      <alignment/>
      <protection/>
    </xf>
    <xf numFmtId="3" fontId="3" fillId="36" borderId="76" xfId="34" applyNumberFormat="1" applyFont="1" applyFill="1" applyBorder="1" applyAlignment="1" applyProtection="1">
      <alignment horizontal="center"/>
      <protection/>
    </xf>
    <xf numFmtId="0" fontId="6" fillId="0" borderId="77" xfId="34" applyFont="1" applyBorder="1" applyProtection="1">
      <alignment/>
      <protection/>
    </xf>
    <xf numFmtId="0" fontId="6" fillId="0" borderId="78" xfId="34" applyFont="1" applyBorder="1" applyProtection="1">
      <alignment/>
      <protection/>
    </xf>
    <xf numFmtId="0" fontId="6" fillId="0" borderId="79" xfId="34" applyFont="1" applyBorder="1" applyProtection="1">
      <alignment/>
      <protection/>
    </xf>
    <xf numFmtId="0" fontId="6" fillId="0" borderId="80" xfId="34" applyFont="1" applyBorder="1" applyProtection="1">
      <alignment/>
      <protection/>
    </xf>
    <xf numFmtId="0" fontId="6" fillId="0" borderId="40" xfId="34" applyFont="1" applyBorder="1" applyProtection="1">
      <alignment/>
      <protection/>
    </xf>
    <xf numFmtId="0" fontId="6" fillId="0" borderId="55" xfId="34" applyFont="1" applyBorder="1" applyProtection="1">
      <alignment/>
      <protection/>
    </xf>
    <xf numFmtId="0" fontId="6" fillId="0" borderId="81" xfId="34" applyFont="1" applyBorder="1" applyProtection="1">
      <alignment/>
      <protection/>
    </xf>
    <xf numFmtId="0" fontId="6" fillId="0" borderId="82" xfId="34" applyFont="1" applyBorder="1" applyProtection="1">
      <alignment/>
      <protection/>
    </xf>
    <xf numFmtId="0" fontId="5" fillId="0" borderId="0" xfId="34" applyFont="1" applyAlignment="1">
      <alignment vertical="center" wrapText="1"/>
      <protection/>
    </xf>
    <xf numFmtId="0" fontId="42" fillId="0" borderId="0" xfId="34" applyFont="1">
      <alignment/>
      <protection/>
    </xf>
    <xf numFmtId="0" fontId="6" fillId="0" borderId="78" xfId="34" applyFont="1" applyBorder="1" applyAlignment="1" applyProtection="1">
      <alignment horizontal="center"/>
      <protection/>
    </xf>
    <xf numFmtId="0" fontId="6" fillId="0" borderId="40" xfId="34" applyFont="1" applyBorder="1" applyAlignment="1" applyProtection="1">
      <alignment horizontal="center"/>
      <protection/>
    </xf>
    <xf numFmtId="49" fontId="3" fillId="33" borderId="36" xfId="61" applyNumberFormat="1" applyFont="1" applyFill="1" applyBorder="1" applyAlignment="1" applyProtection="1">
      <alignment horizontal="center"/>
      <protection hidden="1"/>
    </xf>
    <xf numFmtId="0" fontId="25" fillId="0" borderId="72" xfId="34" applyFont="1" applyFill="1" applyBorder="1" applyAlignment="1" applyProtection="1">
      <alignment vertical="center"/>
      <protection/>
    </xf>
    <xf numFmtId="0" fontId="6" fillId="0" borderId="83" xfId="34" applyFont="1" applyBorder="1" applyProtection="1">
      <alignment/>
      <protection/>
    </xf>
    <xf numFmtId="0" fontId="6" fillId="0" borderId="76" xfId="34" applyFont="1" applyBorder="1" applyProtection="1">
      <alignment/>
      <protection/>
    </xf>
    <xf numFmtId="0" fontId="6" fillId="0" borderId="76" xfId="34" applyFont="1" applyBorder="1" applyAlignment="1" applyProtection="1">
      <alignment horizontal="center"/>
      <protection/>
    </xf>
    <xf numFmtId="0" fontId="6" fillId="0" borderId="84" xfId="34" applyFont="1" applyBorder="1" applyProtection="1">
      <alignment/>
      <protection/>
    </xf>
    <xf numFmtId="0" fontId="6" fillId="0" borderId="85" xfId="34" applyFont="1" applyBorder="1" applyProtection="1">
      <alignment/>
      <protection/>
    </xf>
    <xf numFmtId="49" fontId="3" fillId="0" borderId="0" xfId="34" applyNumberFormat="1" applyFont="1" applyFill="1" applyBorder="1" applyAlignment="1" applyProtection="1">
      <alignment horizontal="center"/>
      <protection/>
    </xf>
    <xf numFmtId="0" fontId="0" fillId="0" borderId="80" xfId="34" applyFont="1" applyBorder="1" applyAlignment="1">
      <alignment vertical="center"/>
      <protection/>
    </xf>
    <xf numFmtId="0" fontId="0" fillId="0" borderId="40" xfId="34" applyFont="1" applyBorder="1" applyAlignment="1">
      <alignment vertical="center"/>
      <protection/>
    </xf>
    <xf numFmtId="0" fontId="0" fillId="0" borderId="40" xfId="34" applyFont="1" applyBorder="1" applyAlignment="1">
      <alignment/>
      <protection/>
    </xf>
    <xf numFmtId="0" fontId="0" fillId="0" borderId="55" xfId="34" applyFont="1" applyBorder="1" applyProtection="1">
      <alignment/>
      <protection/>
    </xf>
    <xf numFmtId="0" fontId="0" fillId="0" borderId="86" xfId="34" applyFont="1" applyBorder="1" applyAlignment="1">
      <alignment vertical="center"/>
      <protection/>
    </xf>
    <xf numFmtId="0" fontId="0" fillId="0" borderId="46" xfId="34" applyFont="1" applyBorder="1" applyAlignment="1">
      <alignment vertical="center"/>
      <protection/>
    </xf>
    <xf numFmtId="0" fontId="0" fillId="0" borderId="46" xfId="34" applyFont="1" applyBorder="1" applyAlignment="1">
      <alignment/>
      <protection/>
    </xf>
    <xf numFmtId="0" fontId="0" fillId="0" borderId="48" xfId="34" applyFont="1" applyBorder="1" applyAlignment="1">
      <alignment vertical="center"/>
      <protection/>
    </xf>
    <xf numFmtId="0" fontId="0" fillId="0" borderId="50" xfId="34" applyFont="1" applyBorder="1" applyAlignment="1">
      <alignment vertical="center"/>
      <protection/>
    </xf>
    <xf numFmtId="0" fontId="0" fillId="0" borderId="82" xfId="34" applyFont="1" applyBorder="1" applyProtection="1">
      <alignment/>
      <protection/>
    </xf>
    <xf numFmtId="0" fontId="0" fillId="0" borderId="0" xfId="34" applyFont="1" applyBorder="1" applyAlignment="1">
      <alignment vertical="center"/>
      <protection/>
    </xf>
    <xf numFmtId="1" fontId="0" fillId="0" borderId="56" xfId="34" applyNumberFormat="1" applyFont="1" applyBorder="1" applyProtection="1">
      <alignment/>
      <protection hidden="1"/>
    </xf>
    <xf numFmtId="0" fontId="0" fillId="0" borderId="87" xfId="34" applyFont="1" applyBorder="1" applyProtection="1">
      <alignment/>
      <protection/>
    </xf>
    <xf numFmtId="0" fontId="0" fillId="0" borderId="45" xfId="34" applyFont="1" applyBorder="1" applyAlignment="1">
      <alignment horizontal="center"/>
      <protection/>
    </xf>
    <xf numFmtId="14" fontId="6" fillId="36" borderId="23" xfId="34" applyNumberFormat="1" applyFont="1" applyFill="1" applyBorder="1" applyAlignment="1" applyProtection="1">
      <alignment horizontal="center" vertical="center"/>
      <protection/>
    </xf>
    <xf numFmtId="14" fontId="6" fillId="36" borderId="52" xfId="34" applyNumberFormat="1" applyFont="1" applyFill="1" applyBorder="1" applyAlignment="1" applyProtection="1">
      <alignment horizontal="center" vertical="center"/>
      <protection/>
    </xf>
    <xf numFmtId="0" fontId="0" fillId="39" borderId="0" xfId="34" applyFont="1" applyFill="1" applyBorder="1" applyProtection="1">
      <alignment/>
      <protection/>
    </xf>
    <xf numFmtId="0" fontId="0" fillId="39" borderId="0" xfId="34" applyFont="1" applyFill="1" applyProtection="1">
      <alignment/>
      <protection/>
    </xf>
    <xf numFmtId="3" fontId="26" fillId="37" borderId="76" xfId="34" applyNumberFormat="1" applyFont="1" applyFill="1" applyBorder="1" applyAlignment="1" applyProtection="1">
      <alignment horizontal="right"/>
      <protection locked="0"/>
    </xf>
    <xf numFmtId="3" fontId="26" fillId="37" borderId="84" xfId="34" applyNumberFormat="1" applyFont="1" applyFill="1" applyBorder="1" applyAlignment="1" applyProtection="1">
      <alignment horizontal="right"/>
      <protection locked="0"/>
    </xf>
    <xf numFmtId="3" fontId="26" fillId="37" borderId="46" xfId="34" applyNumberFormat="1" applyFont="1" applyFill="1" applyBorder="1" applyAlignment="1" applyProtection="1">
      <alignment horizontal="right"/>
      <protection locked="0"/>
    </xf>
    <xf numFmtId="0" fontId="9" fillId="40" borderId="69" xfId="34" applyFont="1" applyFill="1" applyBorder="1" applyAlignment="1" applyProtection="1">
      <alignment vertical="center"/>
      <protection/>
    </xf>
    <xf numFmtId="0" fontId="9" fillId="40" borderId="69" xfId="34" applyFont="1" applyFill="1" applyBorder="1" applyAlignment="1" applyProtection="1">
      <alignment horizontal="center" vertical="center"/>
      <protection/>
    </xf>
    <xf numFmtId="0" fontId="9" fillId="40" borderId="69" xfId="34" applyFont="1" applyFill="1" applyBorder="1" applyAlignment="1" applyProtection="1">
      <alignment vertical="center" wrapText="1"/>
      <protection/>
    </xf>
    <xf numFmtId="0" fontId="0" fillId="40" borderId="69" xfId="34" applyFont="1" applyFill="1" applyBorder="1" applyProtection="1">
      <alignment/>
      <protection/>
    </xf>
    <xf numFmtId="0" fontId="0" fillId="40" borderId="70" xfId="34" applyFont="1" applyFill="1" applyBorder="1" applyProtection="1">
      <alignment/>
      <protection/>
    </xf>
    <xf numFmtId="2" fontId="0" fillId="40" borderId="22" xfId="34" applyNumberFormat="1" applyFont="1" applyFill="1" applyBorder="1" applyProtection="1">
      <alignment/>
      <protection/>
    </xf>
    <xf numFmtId="0" fontId="23" fillId="40" borderId="0" xfId="34" applyFont="1" applyFill="1" applyBorder="1" applyAlignment="1" applyProtection="1">
      <alignment horizontal="right" vertical="center"/>
      <protection/>
    </xf>
    <xf numFmtId="0" fontId="9" fillId="40" borderId="0" xfId="34" applyFont="1" applyFill="1" applyBorder="1" applyAlignment="1" applyProtection="1">
      <alignment vertical="center"/>
      <protection/>
    </xf>
    <xf numFmtId="0" fontId="0" fillId="40" borderId="0" xfId="34" applyFont="1" applyFill="1" applyBorder="1" applyAlignment="1" applyProtection="1">
      <alignment/>
      <protection/>
    </xf>
    <xf numFmtId="0" fontId="0" fillId="40" borderId="0" xfId="34" applyFont="1" applyFill="1" applyBorder="1" applyAlignment="1">
      <alignment/>
      <protection/>
    </xf>
    <xf numFmtId="0" fontId="3" fillId="40" borderId="0" xfId="34" applyFont="1" applyFill="1" applyBorder="1" applyProtection="1">
      <alignment/>
      <protection/>
    </xf>
    <xf numFmtId="0" fontId="9" fillId="40" borderId="0" xfId="34" applyFont="1" applyFill="1" applyBorder="1" applyAlignment="1" applyProtection="1">
      <alignment horizontal="center" vertical="center"/>
      <protection/>
    </xf>
    <xf numFmtId="0" fontId="9" fillId="40" borderId="0" xfId="34" applyFont="1" applyFill="1" applyBorder="1" applyAlignment="1" applyProtection="1">
      <alignment vertical="center" wrapText="1"/>
      <protection/>
    </xf>
    <xf numFmtId="0" fontId="0" fillId="40" borderId="0" xfId="34" applyFont="1" applyFill="1" applyBorder="1" applyProtection="1">
      <alignment/>
      <protection/>
    </xf>
    <xf numFmtId="0" fontId="0" fillId="40" borderId="41" xfId="34" applyFont="1" applyFill="1" applyBorder="1" applyProtection="1">
      <alignment/>
      <protection/>
    </xf>
    <xf numFmtId="0" fontId="32" fillId="40" borderId="0" xfId="34" applyFont="1" applyFill="1" applyBorder="1" applyAlignment="1" applyProtection="1">
      <alignment horizontal="right" vertical="center"/>
      <protection/>
    </xf>
    <xf numFmtId="0" fontId="23" fillId="40" borderId="0" xfId="34" applyFont="1" applyFill="1" applyBorder="1" applyProtection="1">
      <alignment/>
      <protection/>
    </xf>
    <xf numFmtId="0" fontId="11" fillId="40" borderId="0" xfId="34" applyFont="1" applyFill="1" applyBorder="1" applyProtection="1">
      <alignment/>
      <protection/>
    </xf>
    <xf numFmtId="0" fontId="0" fillId="40" borderId="41" xfId="34" applyFont="1" applyFill="1" applyBorder="1" applyAlignment="1">
      <alignment/>
      <protection/>
    </xf>
    <xf numFmtId="0" fontId="32" fillId="40" borderId="0" xfId="34" applyFont="1" applyFill="1" applyBorder="1" applyAlignment="1">
      <alignment horizontal="right"/>
      <protection/>
    </xf>
    <xf numFmtId="0" fontId="24" fillId="40" borderId="0" xfId="34" applyFont="1" applyFill="1" applyBorder="1" applyAlignment="1">
      <alignment horizontal="center"/>
      <protection/>
    </xf>
    <xf numFmtId="0" fontId="36" fillId="40" borderId="0" xfId="34" applyFont="1" applyFill="1" applyBorder="1" applyAlignment="1" applyProtection="1">
      <alignment horizontal="right"/>
      <protection/>
    </xf>
    <xf numFmtId="0" fontId="35" fillId="39" borderId="67" xfId="34" applyFont="1" applyFill="1" applyBorder="1" applyAlignment="1" applyProtection="1">
      <alignment horizontal="right"/>
      <protection/>
    </xf>
    <xf numFmtId="1" fontId="33" fillId="37" borderId="51" xfId="34" applyNumberFormat="1" applyFont="1" applyFill="1" applyBorder="1" applyAlignment="1" applyProtection="1">
      <alignment horizontal="right" vertical="center"/>
      <protection/>
    </xf>
    <xf numFmtId="3" fontId="0" fillId="0" borderId="0" xfId="34" applyNumberFormat="1" applyFont="1" applyProtection="1">
      <alignment/>
      <protection hidden="1"/>
    </xf>
    <xf numFmtId="0" fontId="3" fillId="33" borderId="70" xfId="34" applyFont="1" applyFill="1" applyBorder="1" applyAlignment="1" applyProtection="1">
      <alignment horizontal="center" vertical="center" wrapText="1"/>
      <protection/>
    </xf>
    <xf numFmtId="0" fontId="3" fillId="33" borderId="15" xfId="34" applyFont="1" applyFill="1" applyBorder="1" applyAlignment="1" applyProtection="1">
      <alignment horizontal="center" vertical="center" wrapText="1"/>
      <protection/>
    </xf>
    <xf numFmtId="0" fontId="0" fillId="0" borderId="41" xfId="34" applyFont="1" applyFill="1" applyBorder="1" applyAlignment="1" applyProtection="1">
      <alignment vertical="center"/>
      <protection/>
    </xf>
    <xf numFmtId="0" fontId="0" fillId="0" borderId="20" xfId="34" applyFont="1" applyFill="1" applyBorder="1" applyAlignment="1" applyProtection="1">
      <alignment vertical="center"/>
      <protection/>
    </xf>
    <xf numFmtId="0" fontId="6" fillId="0" borderId="14" xfId="34" applyFont="1" applyBorder="1" applyProtection="1">
      <alignment/>
      <protection/>
    </xf>
    <xf numFmtId="0" fontId="6" fillId="0" borderId="63" xfId="34" applyFont="1" applyBorder="1" applyProtection="1">
      <alignment/>
      <protection/>
    </xf>
    <xf numFmtId="0" fontId="6" fillId="0" borderId="62" xfId="34" applyFont="1" applyBorder="1" applyProtection="1">
      <alignment/>
      <protection/>
    </xf>
    <xf numFmtId="0" fontId="4" fillId="0" borderId="88" xfId="34" applyFont="1" applyFill="1" applyBorder="1" applyAlignment="1" applyProtection="1">
      <alignment vertical="center"/>
      <protection/>
    </xf>
    <xf numFmtId="49" fontId="3" fillId="33" borderId="11" xfId="61" applyNumberFormat="1" applyFont="1" applyFill="1" applyBorder="1" applyAlignment="1" applyProtection="1">
      <alignment horizontal="center" vertical="center"/>
      <protection hidden="1"/>
    </xf>
    <xf numFmtId="3" fontId="0" fillId="0" borderId="0" xfId="34" applyNumberFormat="1" applyFont="1" applyFill="1" applyProtection="1">
      <alignment/>
      <protection/>
    </xf>
    <xf numFmtId="3" fontId="0" fillId="0" borderId="0" xfId="34" applyNumberFormat="1" applyFont="1" applyProtection="1">
      <alignment/>
      <protection/>
    </xf>
    <xf numFmtId="1" fontId="3" fillId="33" borderId="38" xfId="61" applyNumberFormat="1" applyFont="1" applyFill="1" applyBorder="1" applyAlignment="1" applyProtection="1">
      <alignment vertical="center"/>
      <protection hidden="1"/>
    </xf>
    <xf numFmtId="3" fontId="26" fillId="37" borderId="31" xfId="34" applyNumberFormat="1" applyFont="1" applyFill="1" applyBorder="1" applyAlignment="1" applyProtection="1">
      <alignment vertical="center"/>
      <protection locked="0"/>
    </xf>
    <xf numFmtId="0" fontId="6" fillId="33" borderId="11" xfId="61" applyNumberFormat="1" applyFont="1" applyFill="1" applyBorder="1" applyAlignment="1" applyProtection="1">
      <alignment wrapText="1"/>
      <protection hidden="1"/>
    </xf>
    <xf numFmtId="0" fontId="0" fillId="0" borderId="0" xfId="34" applyNumberFormat="1" applyFont="1" applyFill="1" applyProtection="1">
      <alignment/>
      <protection/>
    </xf>
    <xf numFmtId="0" fontId="0" fillId="0" borderId="0" xfId="34" applyNumberFormat="1" applyFont="1" applyFill="1" applyBorder="1" applyProtection="1">
      <alignment/>
      <protection/>
    </xf>
    <xf numFmtId="0" fontId="0" fillId="0" borderId="0" xfId="34" applyNumberFormat="1" applyFont="1" applyProtection="1">
      <alignment/>
      <protection/>
    </xf>
    <xf numFmtId="1" fontId="0" fillId="0" borderId="0" xfId="34" applyNumberFormat="1" applyFont="1" applyFill="1" applyProtection="1">
      <alignment/>
      <protection/>
    </xf>
    <xf numFmtId="3" fontId="0" fillId="0" borderId="0" xfId="34" applyNumberFormat="1" applyFont="1" applyFill="1" applyProtection="1">
      <alignment/>
      <protection hidden="1"/>
    </xf>
    <xf numFmtId="0" fontId="0" fillId="0" borderId="88" xfId="34" applyNumberFormat="1" applyFont="1" applyBorder="1">
      <alignment/>
      <protection/>
    </xf>
    <xf numFmtId="0" fontId="2" fillId="33" borderId="26" xfId="61" applyNumberFormat="1" applyFont="1" applyFill="1" applyBorder="1" applyAlignment="1" applyProtection="1">
      <alignment horizontal="center"/>
      <protection hidden="1"/>
    </xf>
    <xf numFmtId="0" fontId="0" fillId="0" borderId="33" xfId="34" applyNumberFormat="1" applyFont="1" applyBorder="1">
      <alignment/>
      <protection/>
    </xf>
    <xf numFmtId="0" fontId="2" fillId="33" borderId="26" xfId="61" applyNumberFormat="1" applyFont="1" applyFill="1" applyBorder="1" applyAlignment="1" applyProtection="1">
      <alignment horizontal="left" wrapText="1"/>
      <protection hidden="1"/>
    </xf>
    <xf numFmtId="0" fontId="6" fillId="0" borderId="11" xfId="34" applyFont="1" applyFill="1" applyBorder="1" applyAlignment="1" applyProtection="1">
      <alignment horizontal="center" vertical="center"/>
      <protection/>
    </xf>
    <xf numFmtId="2" fontId="6" fillId="0" borderId="11" xfId="34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/>
    </xf>
    <xf numFmtId="0" fontId="47" fillId="0" borderId="78" xfId="15" applyFont="1" applyBorder="1">
      <alignment/>
      <protection/>
    </xf>
    <xf numFmtId="0" fontId="47" fillId="0" borderId="40" xfId="15" applyFont="1" applyBorder="1">
      <alignment/>
      <protection/>
    </xf>
    <xf numFmtId="0" fontId="47" fillId="0" borderId="89" xfId="15" applyFont="1" applyBorder="1">
      <alignment/>
      <protection/>
    </xf>
    <xf numFmtId="0" fontId="47" fillId="0" borderId="90" xfId="15" applyFont="1" applyBorder="1">
      <alignment/>
      <protection/>
    </xf>
    <xf numFmtId="0" fontId="47" fillId="0" borderId="91" xfId="15" applyFont="1" applyBorder="1">
      <alignment/>
      <protection/>
    </xf>
    <xf numFmtId="0" fontId="47" fillId="0" borderId="92" xfId="15" applyFont="1" applyBorder="1">
      <alignment/>
      <protection/>
    </xf>
    <xf numFmtId="0" fontId="0" fillId="0" borderId="57" xfId="34" applyFont="1" applyBorder="1" applyProtection="1">
      <alignment/>
      <protection hidden="1"/>
    </xf>
    <xf numFmtId="0" fontId="0" fillId="0" borderId="58" xfId="34" applyFont="1" applyBorder="1" applyProtection="1">
      <alignment/>
      <protection hidden="1"/>
    </xf>
    <xf numFmtId="0" fontId="0" fillId="0" borderId="61" xfId="34" applyFont="1" applyBorder="1" applyProtection="1">
      <alignment/>
      <protection hidden="1"/>
    </xf>
    <xf numFmtId="2" fontId="0" fillId="40" borderId="21" xfId="34" applyNumberFormat="1" applyFont="1" applyFill="1" applyBorder="1" applyProtection="1">
      <alignment/>
      <protection/>
    </xf>
    <xf numFmtId="1" fontId="6" fillId="0" borderId="29" xfId="61" applyNumberFormat="1" applyFont="1" applyFill="1" applyBorder="1" applyAlignment="1" applyProtection="1">
      <alignment vertical="center"/>
      <protection hidden="1"/>
    </xf>
    <xf numFmtId="49" fontId="3" fillId="0" borderId="20" xfId="61" applyNumberFormat="1" applyFont="1" applyFill="1" applyBorder="1" applyAlignment="1" applyProtection="1">
      <alignment horizontal="center" vertical="center"/>
      <protection hidden="1"/>
    </xf>
    <xf numFmtId="49" fontId="3" fillId="0" borderId="13" xfId="61" applyNumberFormat="1" applyFont="1" applyFill="1" applyBorder="1" applyAlignment="1" applyProtection="1">
      <alignment horizontal="center" vertical="center"/>
      <protection hidden="1"/>
    </xf>
    <xf numFmtId="49" fontId="6" fillId="0" borderId="36" xfId="61" applyNumberFormat="1" applyFont="1" applyFill="1" applyBorder="1" applyAlignment="1" applyProtection="1">
      <alignment vertical="center" wrapText="1"/>
      <protection hidden="1"/>
    </xf>
    <xf numFmtId="3" fontId="26" fillId="37" borderId="93" xfId="34" applyNumberFormat="1" applyFont="1" applyFill="1" applyBorder="1" applyAlignment="1" applyProtection="1">
      <alignment horizontal="right" vertical="center"/>
      <protection locked="0"/>
    </xf>
    <xf numFmtId="3" fontId="26" fillId="37" borderId="94" xfId="34" applyNumberFormat="1" applyFont="1" applyFill="1" applyBorder="1" applyAlignment="1" applyProtection="1">
      <alignment horizontal="right" vertical="center"/>
      <protection locked="0"/>
    </xf>
    <xf numFmtId="1" fontId="6" fillId="0" borderId="38" xfId="61" applyNumberFormat="1" applyFont="1" applyFill="1" applyBorder="1" applyAlignment="1" applyProtection="1">
      <alignment vertical="center"/>
      <protection hidden="1"/>
    </xf>
    <xf numFmtId="49" fontId="3" fillId="0" borderId="11" xfId="61" applyNumberFormat="1" applyFont="1" applyFill="1" applyBorder="1" applyAlignment="1" applyProtection="1">
      <alignment horizontal="center" vertical="center"/>
      <protection hidden="1"/>
    </xf>
    <xf numFmtId="49" fontId="6" fillId="0" borderId="35" xfId="61" applyNumberFormat="1" applyFont="1" applyFill="1" applyBorder="1" applyAlignment="1" applyProtection="1">
      <alignment vertical="center" wrapText="1"/>
      <protection hidden="1"/>
    </xf>
    <xf numFmtId="3" fontId="26" fillId="37" borderId="31" xfId="34" applyNumberFormat="1" applyFont="1" applyFill="1" applyBorder="1" applyAlignment="1" applyProtection="1">
      <alignment horizontal="right" vertical="center"/>
      <protection locked="0"/>
    </xf>
    <xf numFmtId="3" fontId="26" fillId="37" borderId="59" xfId="34" applyNumberFormat="1" applyFont="1" applyFill="1" applyBorder="1" applyAlignment="1" applyProtection="1">
      <alignment horizontal="right" vertical="center"/>
      <protection locked="0"/>
    </xf>
    <xf numFmtId="1" fontId="8" fillId="0" borderId="38" xfId="61" applyNumberFormat="1" applyFont="1" applyFill="1" applyBorder="1" applyAlignment="1" applyProtection="1">
      <alignment vertical="center"/>
      <protection hidden="1"/>
    </xf>
    <xf numFmtId="2" fontId="0" fillId="0" borderId="11" xfId="34" applyNumberFormat="1" applyFont="1" applyFill="1" applyBorder="1" applyAlignment="1" applyProtection="1">
      <alignment vertical="center"/>
      <protection/>
    </xf>
    <xf numFmtId="49" fontId="6" fillId="0" borderId="39" xfId="61" applyNumberFormat="1" applyFont="1" applyFill="1" applyBorder="1" applyAlignment="1" applyProtection="1">
      <alignment vertical="center" wrapText="1"/>
      <protection hidden="1"/>
    </xf>
    <xf numFmtId="2" fontId="38" fillId="0" borderId="11" xfId="34" applyNumberFormat="1" applyFont="1" applyFill="1" applyBorder="1" applyAlignment="1" applyProtection="1">
      <alignment vertical="center"/>
      <protection/>
    </xf>
    <xf numFmtId="2" fontId="0" fillId="0" borderId="11" xfId="34" applyNumberFormat="1" applyFont="1" applyBorder="1" applyAlignment="1" applyProtection="1">
      <alignment vertical="center"/>
      <protection/>
    </xf>
    <xf numFmtId="49" fontId="3" fillId="41" borderId="11" xfId="61" applyNumberFormat="1" applyFont="1" applyFill="1" applyBorder="1" applyAlignment="1" applyProtection="1">
      <alignment horizontal="center" vertical="center"/>
      <protection hidden="1"/>
    </xf>
    <xf numFmtId="0" fontId="0" fillId="0" borderId="0" xfId="34" applyFont="1" applyAlignment="1" applyProtection="1">
      <alignment vertical="center"/>
      <protection/>
    </xf>
    <xf numFmtId="0" fontId="0" fillId="0" borderId="11" xfId="34" applyFont="1" applyFill="1" applyBorder="1" applyAlignment="1" applyProtection="1">
      <alignment vertical="center"/>
      <protection/>
    </xf>
    <xf numFmtId="2" fontId="0" fillId="0" borderId="60" xfId="34" applyNumberFormat="1" applyFont="1" applyFill="1" applyBorder="1" applyAlignment="1" applyProtection="1">
      <alignment vertical="center"/>
      <protection/>
    </xf>
    <xf numFmtId="3" fontId="4" fillId="36" borderId="95" xfId="34" applyNumberFormat="1" applyFont="1" applyFill="1" applyBorder="1" applyAlignment="1" applyProtection="1">
      <alignment horizontal="right" vertical="center"/>
      <protection/>
    </xf>
    <xf numFmtId="49" fontId="3" fillId="33" borderId="35" xfId="61" applyNumberFormat="1" applyFont="1" applyFill="1" applyBorder="1" applyAlignment="1" applyProtection="1">
      <alignment horizontal="center" vertical="center"/>
      <protection hidden="1"/>
    </xf>
    <xf numFmtId="49" fontId="6" fillId="33" borderId="11" xfId="61" applyNumberFormat="1" applyFont="1" applyFill="1" applyBorder="1" applyAlignment="1" applyProtection="1">
      <alignment vertical="center" wrapText="1"/>
      <protection hidden="1"/>
    </xf>
    <xf numFmtId="49" fontId="3" fillId="0" borderId="35" xfId="61" applyNumberFormat="1" applyFont="1" applyFill="1" applyBorder="1" applyAlignment="1" applyProtection="1">
      <alignment horizontal="center" vertical="center"/>
      <protection hidden="1"/>
    </xf>
    <xf numFmtId="49" fontId="6" fillId="0" borderId="11" xfId="61" applyNumberFormat="1" applyFont="1" applyFill="1" applyBorder="1" applyAlignment="1" applyProtection="1">
      <alignment vertical="center" wrapText="1"/>
      <protection hidden="1"/>
    </xf>
    <xf numFmtId="1" fontId="3" fillId="0" borderId="38" xfId="61" applyNumberFormat="1" applyFont="1" applyFill="1" applyBorder="1" applyAlignment="1" applyProtection="1">
      <alignment vertical="center"/>
      <protection hidden="1"/>
    </xf>
    <xf numFmtId="3" fontId="26" fillId="37" borderId="31" xfId="34" applyNumberFormat="1" applyFont="1" applyFill="1" applyBorder="1" applyAlignment="1" applyProtection="1">
      <alignment horizontal="right" vertical="center"/>
      <protection locked="0"/>
    </xf>
    <xf numFmtId="2" fontId="0" fillId="0" borderId="37" xfId="34" applyNumberFormat="1" applyFont="1" applyFill="1" applyBorder="1" applyAlignment="1" applyProtection="1">
      <alignment vertical="center"/>
      <protection/>
    </xf>
    <xf numFmtId="49" fontId="3" fillId="0" borderId="60" xfId="61" applyNumberFormat="1" applyFont="1" applyFill="1" applyBorder="1" applyAlignment="1" applyProtection="1">
      <alignment horizontal="center" vertical="center"/>
      <protection hidden="1"/>
    </xf>
    <xf numFmtId="14" fontId="3" fillId="33" borderId="19" xfId="34" applyNumberFormat="1" applyFont="1" applyFill="1" applyBorder="1" applyAlignment="1" applyProtection="1">
      <alignment horizontal="right" vertical="center"/>
      <protection/>
    </xf>
    <xf numFmtId="14" fontId="3" fillId="33" borderId="52" xfId="34" applyNumberFormat="1" applyFont="1" applyFill="1" applyBorder="1" applyAlignment="1" applyProtection="1">
      <alignment horizontal="right" vertical="center"/>
      <protection/>
    </xf>
    <xf numFmtId="0" fontId="3" fillId="33" borderId="26" xfId="63" applyFont="1" applyFill="1" applyBorder="1" applyAlignment="1" applyProtection="1">
      <alignment vertical="center"/>
      <protection/>
    </xf>
    <xf numFmtId="14" fontId="3" fillId="33" borderId="96" xfId="34" applyNumberFormat="1" applyFont="1" applyFill="1" applyBorder="1" applyAlignment="1" applyProtection="1">
      <alignment horizontal="right" vertical="center"/>
      <protection/>
    </xf>
    <xf numFmtId="14" fontId="3" fillId="33" borderId="97" xfId="34" applyNumberFormat="1" applyFont="1" applyFill="1" applyBorder="1" applyAlignment="1" applyProtection="1">
      <alignment horizontal="right" vertical="center"/>
      <protection/>
    </xf>
    <xf numFmtId="49" fontId="3" fillId="0" borderId="35" xfId="62" applyNumberFormat="1" applyFont="1" applyFill="1" applyBorder="1" applyAlignment="1" applyProtection="1">
      <alignment horizontal="center" vertical="center"/>
      <protection hidden="1"/>
    </xf>
    <xf numFmtId="3" fontId="27" fillId="37" borderId="59" xfId="34" applyNumberFormat="1" applyFont="1" applyFill="1" applyBorder="1" applyAlignment="1" applyProtection="1">
      <alignment horizontal="right" vertical="center"/>
      <protection locked="0"/>
    </xf>
    <xf numFmtId="1" fontId="3" fillId="41" borderId="38" xfId="61" applyNumberFormat="1" applyFont="1" applyFill="1" applyBorder="1" applyAlignment="1" applyProtection="1">
      <alignment vertical="center"/>
      <protection hidden="1"/>
    </xf>
    <xf numFmtId="49" fontId="3" fillId="41" borderId="35" xfId="61" applyNumberFormat="1" applyFont="1" applyFill="1" applyBorder="1" applyAlignment="1" applyProtection="1">
      <alignment horizontal="center" vertical="center"/>
      <protection hidden="1"/>
    </xf>
    <xf numFmtId="2" fontId="0" fillId="0" borderId="0" xfId="34" applyNumberFormat="1" applyFont="1" applyAlignment="1" applyProtection="1">
      <alignment vertical="center"/>
      <protection/>
    </xf>
    <xf numFmtId="0" fontId="37" fillId="0" borderId="0" xfId="34" applyFont="1" applyAlignment="1" applyProtection="1">
      <alignment vertical="center"/>
      <protection/>
    </xf>
    <xf numFmtId="0" fontId="21" fillId="33" borderId="29" xfId="63" applyFont="1" applyFill="1" applyBorder="1" applyAlignment="1" applyProtection="1">
      <alignment vertical="center" wrapText="1"/>
      <protection/>
    </xf>
    <xf numFmtId="14" fontId="3" fillId="33" borderId="23" xfId="34" applyNumberFormat="1" applyFont="1" applyFill="1" applyBorder="1" applyAlignment="1" applyProtection="1">
      <alignment horizontal="right" vertical="center"/>
      <protection/>
    </xf>
    <xf numFmtId="14" fontId="3" fillId="33" borderId="28" xfId="34" applyNumberFormat="1" applyFont="1" applyFill="1" applyBorder="1" applyAlignment="1" applyProtection="1">
      <alignment horizontal="center" vertical="center"/>
      <protection/>
    </xf>
    <xf numFmtId="0" fontId="3" fillId="33" borderId="63" xfId="63" applyFont="1" applyFill="1" applyBorder="1" applyAlignment="1" applyProtection="1">
      <alignment vertical="center"/>
      <protection/>
    </xf>
    <xf numFmtId="14" fontId="3" fillId="33" borderId="96" xfId="34" applyNumberFormat="1" applyFont="1" applyFill="1" applyBorder="1" applyAlignment="1" applyProtection="1">
      <alignment horizontal="center" vertical="center"/>
      <protection/>
    </xf>
    <xf numFmtId="14" fontId="3" fillId="33" borderId="98" xfId="34" applyNumberFormat="1" applyFont="1" applyFill="1" applyBorder="1" applyAlignment="1" applyProtection="1">
      <alignment horizontal="center" vertical="center"/>
      <protection/>
    </xf>
    <xf numFmtId="1" fontId="3" fillId="41" borderId="29" xfId="61" applyNumberFormat="1" applyFont="1" applyFill="1" applyBorder="1" applyAlignment="1" applyProtection="1">
      <alignment vertical="center"/>
      <protection hidden="1"/>
    </xf>
    <xf numFmtId="49" fontId="6" fillId="41" borderId="11" xfId="61" applyNumberFormat="1" applyFont="1" applyFill="1" applyBorder="1" applyAlignment="1" applyProtection="1">
      <alignment vertical="center" wrapText="1"/>
      <protection hidden="1"/>
    </xf>
    <xf numFmtId="3" fontId="3" fillId="41" borderId="19" xfId="34" applyNumberFormat="1" applyFont="1" applyFill="1" applyBorder="1" applyAlignment="1" applyProtection="1">
      <alignment vertical="center"/>
      <protection/>
    </xf>
    <xf numFmtId="3" fontId="3" fillId="41" borderId="31" xfId="34" applyNumberFormat="1" applyFont="1" applyFill="1" applyBorder="1" applyAlignment="1" applyProtection="1">
      <alignment vertical="center"/>
      <protection/>
    </xf>
    <xf numFmtId="3" fontId="3" fillId="41" borderId="59" xfId="34" applyNumberFormat="1" applyFont="1" applyFill="1" applyBorder="1" applyAlignment="1" applyProtection="1">
      <alignment vertical="center"/>
      <protection/>
    </xf>
    <xf numFmtId="49" fontId="6" fillId="41" borderId="35" xfId="61" applyNumberFormat="1" applyFont="1" applyFill="1" applyBorder="1" applyAlignment="1" applyProtection="1">
      <alignment vertical="center" wrapText="1"/>
      <protection hidden="1"/>
    </xf>
    <xf numFmtId="0" fontId="9" fillId="41" borderId="0" xfId="34" applyFont="1" applyFill="1" applyBorder="1" applyAlignment="1" applyProtection="1">
      <alignment vertical="center"/>
      <protection/>
    </xf>
    <xf numFmtId="49" fontId="6" fillId="41" borderId="39" xfId="61" applyNumberFormat="1" applyFont="1" applyFill="1" applyBorder="1" applyAlignment="1" applyProtection="1">
      <alignment vertical="center" wrapText="1"/>
      <protection hidden="1"/>
    </xf>
    <xf numFmtId="3" fontId="3" fillId="41" borderId="31" xfId="34" applyNumberFormat="1" applyFont="1" applyFill="1" applyBorder="1" applyAlignment="1" applyProtection="1">
      <alignment vertical="center"/>
      <protection/>
    </xf>
    <xf numFmtId="49" fontId="6" fillId="41" borderId="39" xfId="61" applyNumberFormat="1" applyFont="1" applyFill="1" applyBorder="1" applyAlignment="1" applyProtection="1">
      <alignment horizontal="center" vertical="center" wrapText="1"/>
      <protection hidden="1"/>
    </xf>
    <xf numFmtId="3" fontId="3" fillId="41" borderId="53" xfId="34" applyNumberFormat="1" applyFont="1" applyFill="1" applyBorder="1" applyAlignment="1" applyProtection="1">
      <alignment vertical="center"/>
      <protection/>
    </xf>
    <xf numFmtId="1" fontId="2" fillId="0" borderId="34" xfId="61" applyNumberFormat="1" applyFont="1" applyFill="1" applyBorder="1" applyAlignment="1" applyProtection="1">
      <alignment horizontal="center" vertical="center"/>
      <protection/>
    </xf>
    <xf numFmtId="1" fontId="7" fillId="0" borderId="88" xfId="61" applyNumberFormat="1" applyFont="1" applyFill="1" applyBorder="1" applyAlignment="1" applyProtection="1">
      <alignment vertical="center" wrapText="1"/>
      <protection/>
    </xf>
    <xf numFmtId="1" fontId="7" fillId="0" borderId="32" xfId="61" applyNumberFormat="1" applyFont="1" applyFill="1" applyBorder="1" applyAlignment="1" applyProtection="1">
      <alignment horizontal="center" vertical="center"/>
      <protection/>
    </xf>
    <xf numFmtId="0" fontId="37" fillId="0" borderId="11" xfId="65" applyFont="1" applyFill="1" applyBorder="1" applyAlignment="1" applyProtection="1">
      <alignment vertical="center"/>
      <protection/>
    </xf>
    <xf numFmtId="49" fontId="6" fillId="41" borderId="10" xfId="61" applyNumberFormat="1" applyFont="1" applyFill="1" applyBorder="1" applyAlignment="1" applyProtection="1">
      <alignment horizontal="left" vertical="center"/>
      <protection/>
    </xf>
    <xf numFmtId="49" fontId="6" fillId="0" borderId="10" xfId="61" applyNumberFormat="1" applyFont="1" applyFill="1" applyBorder="1" applyAlignment="1" applyProtection="1">
      <alignment horizontal="left" vertical="center"/>
      <protection/>
    </xf>
    <xf numFmtId="3" fontId="86" fillId="42" borderId="59" xfId="34" applyNumberFormat="1" applyFont="1" applyFill="1" applyBorder="1" applyAlignment="1" applyProtection="1">
      <alignment horizontal="right" vertical="center"/>
      <protection/>
    </xf>
    <xf numFmtId="0" fontId="37" fillId="0" borderId="11" xfId="65" applyFont="1" applyBorder="1" applyAlignment="1" applyProtection="1">
      <alignment vertical="center"/>
      <protection/>
    </xf>
    <xf numFmtId="0" fontId="37" fillId="0" borderId="60" xfId="65" applyFont="1" applyBorder="1" applyAlignment="1" applyProtection="1">
      <alignment vertical="center"/>
      <protection/>
    </xf>
    <xf numFmtId="0" fontId="37" fillId="0" borderId="20" xfId="65" applyFont="1" applyFill="1" applyBorder="1" applyAlignment="1" applyProtection="1">
      <alignment vertical="center"/>
      <protection/>
    </xf>
    <xf numFmtId="0" fontId="37" fillId="0" borderId="11" xfId="65" applyFont="1" applyFill="1" applyBorder="1" applyAlignment="1" applyProtection="1">
      <alignment horizontal="center" vertical="center"/>
      <protection/>
    </xf>
    <xf numFmtId="49" fontId="6" fillId="0" borderId="12" xfId="61" applyNumberFormat="1" applyFont="1" applyFill="1" applyBorder="1" applyAlignment="1" applyProtection="1">
      <alignment horizontal="left" vertical="center"/>
      <protection/>
    </xf>
    <xf numFmtId="0" fontId="37" fillId="0" borderId="11" xfId="65" applyFont="1" applyFill="1" applyBorder="1" applyAlignment="1" applyProtection="1">
      <alignment horizontal="right" vertical="center"/>
      <protection/>
    </xf>
    <xf numFmtId="0" fontId="37" fillId="0" borderId="11" xfId="65" applyFont="1" applyFill="1" applyBorder="1" applyAlignment="1" applyProtection="1">
      <alignment horizontal="left" vertical="center"/>
      <protection/>
    </xf>
    <xf numFmtId="3" fontId="86" fillId="41" borderId="31" xfId="34" applyNumberFormat="1" applyFont="1" applyFill="1" applyBorder="1" applyAlignment="1" applyProtection="1">
      <alignment horizontal="right" vertical="center"/>
      <protection/>
    </xf>
    <xf numFmtId="3" fontId="86" fillId="42" borderId="31" xfId="34" applyNumberFormat="1" applyFont="1" applyFill="1" applyBorder="1" applyAlignment="1" applyProtection="1">
      <alignment horizontal="right" vertical="center"/>
      <protection/>
    </xf>
    <xf numFmtId="49" fontId="6" fillId="0" borderId="38" xfId="61" applyNumberFormat="1" applyFont="1" applyFill="1" applyBorder="1" applyAlignment="1" applyProtection="1">
      <alignment horizontal="left" vertical="center"/>
      <protection/>
    </xf>
    <xf numFmtId="49" fontId="6" fillId="41" borderId="38" xfId="61" applyNumberFormat="1" applyFont="1" applyFill="1" applyBorder="1" applyAlignment="1" applyProtection="1">
      <alignment horizontal="left" vertical="center"/>
      <protection/>
    </xf>
    <xf numFmtId="0" fontId="39" fillId="0" borderId="11" xfId="65" applyFont="1" applyFill="1" applyBorder="1" applyAlignment="1" applyProtection="1">
      <alignment horizontal="left" vertical="center"/>
      <protection/>
    </xf>
    <xf numFmtId="0" fontId="37" fillId="0" borderId="11" xfId="65" applyFont="1" applyBorder="1" applyAlignment="1" applyProtection="1">
      <alignment horizontal="left" vertical="center"/>
      <protection/>
    </xf>
    <xf numFmtId="0" fontId="37" fillId="0" borderId="11" xfId="65" applyFont="1" applyBorder="1" applyAlignment="1" applyProtection="1">
      <alignment horizontal="center" vertical="center"/>
      <protection/>
    </xf>
    <xf numFmtId="0" fontId="37" fillId="0" borderId="60" xfId="65" applyFont="1" applyFill="1" applyBorder="1" applyAlignment="1" applyProtection="1">
      <alignment horizontal="center" vertical="center"/>
      <protection/>
    </xf>
    <xf numFmtId="0" fontId="37" fillId="0" borderId="11" xfId="65" applyFont="1" applyFill="1" applyBorder="1" applyAlignment="1" applyProtection="1">
      <alignment horizontal="center" vertical="center"/>
      <protection/>
    </xf>
    <xf numFmtId="49" fontId="6" fillId="41" borderId="99" xfId="61" applyNumberFormat="1" applyFont="1" applyFill="1" applyBorder="1" applyAlignment="1" applyProtection="1">
      <alignment horizontal="left" vertical="center"/>
      <protection/>
    </xf>
    <xf numFmtId="49" fontId="6" fillId="0" borderId="99" xfId="61" applyNumberFormat="1" applyFont="1" applyFill="1" applyBorder="1" applyAlignment="1" applyProtection="1">
      <alignment horizontal="left" vertical="center"/>
      <protection/>
    </xf>
    <xf numFmtId="49" fontId="6" fillId="41" borderId="63" xfId="61" applyNumberFormat="1" applyFont="1" applyFill="1" applyBorder="1" applyAlignment="1" applyProtection="1">
      <alignment horizontal="left" vertical="center"/>
      <protection/>
    </xf>
    <xf numFmtId="1" fontId="3" fillId="33" borderId="100" xfId="61" applyNumberFormat="1" applyFont="1" applyFill="1" applyBorder="1" applyAlignment="1" applyProtection="1">
      <alignment horizontal="left"/>
      <protection/>
    </xf>
    <xf numFmtId="49" fontId="2" fillId="33" borderId="26" xfId="61" applyNumberFormat="1" applyFont="1" applyFill="1" applyBorder="1" applyAlignment="1" applyProtection="1">
      <alignment horizontal="center"/>
      <protection/>
    </xf>
    <xf numFmtId="49" fontId="2" fillId="33" borderId="26" xfId="61" applyNumberFormat="1" applyFont="1" applyFill="1" applyBorder="1" applyAlignment="1" applyProtection="1">
      <alignment horizontal="left" wrapText="1"/>
      <protection/>
    </xf>
    <xf numFmtId="49" fontId="2" fillId="33" borderId="15" xfId="61" applyNumberFormat="1" applyFont="1" applyFill="1" applyBorder="1" applyAlignment="1" applyProtection="1">
      <alignment horizontal="center"/>
      <protection/>
    </xf>
    <xf numFmtId="0" fontId="6" fillId="35" borderId="10" xfId="34" applyFont="1" applyFill="1" applyBorder="1" applyAlignment="1" applyProtection="1">
      <alignment horizontal="left"/>
      <protection/>
    </xf>
    <xf numFmtId="0" fontId="0" fillId="35" borderId="38" xfId="34" applyFont="1" applyFill="1" applyBorder="1" applyAlignment="1" applyProtection="1">
      <alignment horizontal="left"/>
      <protection/>
    </xf>
    <xf numFmtId="0" fontId="0" fillId="35" borderId="35" xfId="34" applyFont="1" applyFill="1" applyBorder="1" applyAlignment="1" applyProtection="1">
      <alignment horizontal="left"/>
      <protection/>
    </xf>
    <xf numFmtId="2" fontId="38" fillId="0" borderId="11" xfId="34" applyNumberFormat="1" applyFont="1" applyFill="1" applyBorder="1" applyAlignment="1" applyProtection="1">
      <alignment horizontal="center" vertical="center"/>
      <protection/>
    </xf>
    <xf numFmtId="0" fontId="3" fillId="41" borderId="11" xfId="61" applyNumberFormat="1" applyFont="1" applyFill="1" applyBorder="1" applyAlignment="1" applyProtection="1">
      <alignment horizontal="center" vertical="center"/>
      <protection hidden="1"/>
    </xf>
    <xf numFmtId="0" fontId="3" fillId="0" borderId="11" xfId="61" applyNumberFormat="1" applyFont="1" applyFill="1" applyBorder="1" applyAlignment="1" applyProtection="1">
      <alignment horizontal="center" vertical="center"/>
      <protection hidden="1"/>
    </xf>
    <xf numFmtId="0" fontId="6" fillId="0" borderId="11" xfId="61" applyNumberFormat="1" applyFont="1" applyFill="1" applyBorder="1" applyAlignment="1" applyProtection="1">
      <alignment vertical="center" wrapText="1"/>
      <protection hidden="1"/>
    </xf>
    <xf numFmtId="0" fontId="6" fillId="41" borderId="11" xfId="61" applyNumberFormat="1" applyFont="1" applyFill="1" applyBorder="1" applyAlignment="1" applyProtection="1">
      <alignment vertical="center" wrapText="1"/>
      <protection hidden="1"/>
    </xf>
    <xf numFmtId="3" fontId="3" fillId="41" borderId="23" xfId="63" applyNumberFormat="1" applyFont="1" applyFill="1" applyBorder="1" applyAlignment="1" applyProtection="1">
      <alignment vertical="center"/>
      <protection/>
    </xf>
    <xf numFmtId="3" fontId="3" fillId="41" borderId="19" xfId="63" applyNumberFormat="1" applyFont="1" applyFill="1" applyBorder="1" applyAlignment="1" applyProtection="1">
      <alignment vertical="center"/>
      <protection/>
    </xf>
    <xf numFmtId="1" fontId="38" fillId="0" borderId="10" xfId="61" applyNumberFormat="1" applyFont="1" applyFill="1" applyBorder="1" applyAlignment="1" applyProtection="1">
      <alignment vertical="center"/>
      <protection hidden="1"/>
    </xf>
    <xf numFmtId="3" fontId="26" fillId="37" borderId="101" xfId="63" applyNumberFormat="1" applyFont="1" applyFill="1" applyBorder="1" applyAlignment="1" applyProtection="1">
      <alignment horizontal="right" vertical="center"/>
      <protection locked="0"/>
    </xf>
    <xf numFmtId="3" fontId="26" fillId="37" borderId="31" xfId="63" applyNumberFormat="1" applyFont="1" applyFill="1" applyBorder="1" applyAlignment="1" applyProtection="1">
      <alignment horizontal="right" vertical="center"/>
      <protection locked="0"/>
    </xf>
    <xf numFmtId="3" fontId="3" fillId="41" borderId="101" xfId="63" applyNumberFormat="1" applyFont="1" applyFill="1" applyBorder="1" applyAlignment="1" applyProtection="1">
      <alignment vertical="center"/>
      <protection/>
    </xf>
    <xf numFmtId="3" fontId="3" fillId="41" borderId="31" xfId="63" applyNumberFormat="1" applyFont="1" applyFill="1" applyBorder="1" applyAlignment="1" applyProtection="1">
      <alignment vertical="center"/>
      <protection/>
    </xf>
    <xf numFmtId="1" fontId="3" fillId="0" borderId="10" xfId="61" applyNumberFormat="1" applyFont="1" applyFill="1" applyBorder="1" applyAlignment="1" applyProtection="1">
      <alignment vertical="center"/>
      <protection hidden="1"/>
    </xf>
    <xf numFmtId="3" fontId="26" fillId="37" borderId="31" xfId="63" applyNumberFormat="1" applyFont="1" applyFill="1" applyBorder="1" applyAlignment="1" applyProtection="1">
      <alignment horizontal="right" vertical="center"/>
      <protection locked="0"/>
    </xf>
    <xf numFmtId="3" fontId="26" fillId="37" borderId="101" xfId="63" applyNumberFormat="1" applyFont="1" applyFill="1" applyBorder="1" applyAlignment="1" applyProtection="1">
      <alignment horizontal="right" vertical="center"/>
      <protection locked="0"/>
    </xf>
    <xf numFmtId="3" fontId="26" fillId="37" borderId="93" xfId="63" applyNumberFormat="1" applyFont="1" applyFill="1" applyBorder="1" applyAlignment="1" applyProtection="1">
      <alignment horizontal="right" vertical="center"/>
      <protection locked="0"/>
    </xf>
    <xf numFmtId="1" fontId="6" fillId="41" borderId="38" xfId="61" applyNumberFormat="1" applyFont="1" applyFill="1" applyBorder="1" applyAlignment="1" applyProtection="1">
      <alignment vertical="center"/>
      <protection hidden="1"/>
    </xf>
    <xf numFmtId="2" fontId="0" fillId="0" borderId="13" xfId="34" applyNumberFormat="1" applyFont="1" applyFill="1" applyBorder="1" applyAlignment="1" applyProtection="1">
      <alignment vertical="center"/>
      <protection/>
    </xf>
    <xf numFmtId="3" fontId="26" fillId="37" borderId="101" xfId="63" applyNumberFormat="1" applyFont="1" applyFill="1" applyBorder="1" applyAlignment="1" applyProtection="1">
      <alignment vertical="center"/>
      <protection locked="0"/>
    </xf>
    <xf numFmtId="3" fontId="3" fillId="41" borderId="98" xfId="63" applyNumberFormat="1" applyFont="1" applyFill="1" applyBorder="1" applyAlignment="1" applyProtection="1">
      <alignment vertical="center"/>
      <protection/>
    </xf>
    <xf numFmtId="3" fontId="3" fillId="41" borderId="96" xfId="63" applyNumberFormat="1" applyFont="1" applyFill="1" applyBorder="1" applyAlignment="1" applyProtection="1">
      <alignment vertical="center"/>
      <protection/>
    </xf>
    <xf numFmtId="14" fontId="27" fillId="37" borderId="98" xfId="34" applyNumberFormat="1" applyFont="1" applyFill="1" applyBorder="1" applyAlignment="1" applyProtection="1">
      <alignment horizontal="right" vertical="center"/>
      <protection locked="0"/>
    </xf>
    <xf numFmtId="14" fontId="27" fillId="37" borderId="96" xfId="34" applyNumberFormat="1" applyFont="1" applyFill="1" applyBorder="1" applyAlignment="1" applyProtection="1">
      <alignment horizontal="right" vertical="center"/>
      <protection locked="0"/>
    </xf>
    <xf numFmtId="14" fontId="3" fillId="36" borderId="53" xfId="63" applyNumberFormat="1" applyFont="1" applyFill="1" applyBorder="1" applyAlignment="1" applyProtection="1">
      <alignment horizontal="right" vertical="center"/>
      <protection/>
    </xf>
    <xf numFmtId="3" fontId="3" fillId="33" borderId="31" xfId="63" applyNumberFormat="1" applyFont="1" applyFill="1" applyBorder="1" applyAlignment="1" applyProtection="1">
      <alignment vertical="center"/>
      <protection/>
    </xf>
    <xf numFmtId="3" fontId="3" fillId="36" borderId="40" xfId="34" applyNumberFormat="1" applyFont="1" applyFill="1" applyBorder="1" applyAlignment="1" applyProtection="1">
      <alignment horizontal="center"/>
      <protection locked="0"/>
    </xf>
    <xf numFmtId="14" fontId="3" fillId="33" borderId="98" xfId="34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0" fillId="0" borderId="33" xfId="34" applyFont="1" applyBorder="1" applyProtection="1">
      <alignment/>
      <protection/>
    </xf>
    <xf numFmtId="0" fontId="0" fillId="0" borderId="88" xfId="34" applyFont="1" applyBorder="1" applyProtection="1">
      <alignment/>
      <protection/>
    </xf>
    <xf numFmtId="0" fontId="0" fillId="41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1" xfId="65" applyFont="1" applyFill="1" applyBorder="1" applyAlignment="1" applyProtection="1">
      <alignment horizontal="center" vertical="center"/>
      <protection/>
    </xf>
    <xf numFmtId="0" fontId="0" fillId="0" borderId="11" xfId="34" applyFont="1" applyFill="1" applyBorder="1" applyAlignment="1" applyProtection="1">
      <alignment horizontal="center" vertical="center"/>
      <protection/>
    </xf>
    <xf numFmtId="0" fontId="0" fillId="0" borderId="11" xfId="34" applyFont="1" applyBorder="1" applyAlignment="1" applyProtection="1">
      <alignment horizontal="center" vertical="center"/>
      <protection/>
    </xf>
    <xf numFmtId="0" fontId="0" fillId="0" borderId="20" xfId="34" applyFont="1" applyFill="1" applyBorder="1" applyAlignment="1" applyProtection="1">
      <alignment horizontal="center" vertical="center"/>
      <protection/>
    </xf>
    <xf numFmtId="0" fontId="0" fillId="41" borderId="35" xfId="34" applyFont="1" applyFill="1" applyBorder="1" applyAlignment="1" applyProtection="1">
      <alignment horizontal="left" vertical="center"/>
      <protection hidden="1"/>
    </xf>
    <xf numFmtId="1" fontId="38" fillId="41" borderId="28" xfId="65" applyNumberFormat="1" applyFont="1" applyFill="1" applyBorder="1" applyAlignment="1" applyProtection="1">
      <alignment vertical="center"/>
      <protection hidden="1"/>
    </xf>
    <xf numFmtId="0" fontId="46" fillId="0" borderId="35" xfId="34" applyFont="1" applyFill="1" applyBorder="1" applyAlignment="1" applyProtection="1">
      <alignment horizontal="center" vertical="center"/>
      <protection hidden="1"/>
    </xf>
    <xf numFmtId="0" fontId="46" fillId="41" borderId="35" xfId="34" applyFont="1" applyFill="1" applyBorder="1" applyAlignment="1" applyProtection="1">
      <alignment horizontal="center" vertical="center"/>
      <protection hidden="1"/>
    </xf>
    <xf numFmtId="1" fontId="38" fillId="41" borderId="10" xfId="65" applyNumberFormat="1" applyFont="1" applyFill="1" applyBorder="1" applyAlignment="1" applyProtection="1">
      <alignment vertical="center"/>
      <protection hidden="1"/>
    </xf>
    <xf numFmtId="0" fontId="37" fillId="0" borderId="35" xfId="34" applyFont="1" applyFill="1" applyBorder="1" applyAlignment="1" applyProtection="1">
      <alignment horizontal="center" vertical="center"/>
      <protection hidden="1"/>
    </xf>
    <xf numFmtId="1" fontId="38" fillId="0" borderId="10" xfId="65" applyNumberFormat="1" applyFont="1" applyFill="1" applyBorder="1" applyAlignment="1" applyProtection="1">
      <alignment vertical="center"/>
      <protection hidden="1"/>
    </xf>
    <xf numFmtId="0" fontId="37" fillId="0" borderId="35" xfId="66" applyFont="1" applyFill="1" applyBorder="1" applyAlignment="1" applyProtection="1">
      <alignment horizontal="center" vertical="center"/>
      <protection hidden="1"/>
    </xf>
    <xf numFmtId="0" fontId="37" fillId="41" borderId="35" xfId="66" applyFont="1" applyFill="1" applyBorder="1" applyAlignment="1" applyProtection="1">
      <alignment horizontal="center" vertical="center"/>
      <protection hidden="1"/>
    </xf>
    <xf numFmtId="0" fontId="46" fillId="41" borderId="35" xfId="66" applyFont="1" applyFill="1" applyBorder="1" applyAlignment="1" applyProtection="1">
      <alignment horizontal="center" vertical="center"/>
      <protection hidden="1"/>
    </xf>
    <xf numFmtId="1" fontId="38" fillId="41" borderId="10" xfId="66" applyNumberFormat="1" applyFont="1" applyFill="1" applyBorder="1" applyAlignment="1" applyProtection="1">
      <alignment vertical="center"/>
      <protection hidden="1"/>
    </xf>
    <xf numFmtId="0" fontId="46" fillId="0" borderId="35" xfId="66" applyFont="1" applyFill="1" applyBorder="1" applyAlignment="1" applyProtection="1">
      <alignment horizontal="center" vertical="center"/>
      <protection hidden="1"/>
    </xf>
    <xf numFmtId="1" fontId="3" fillId="0" borderId="10" xfId="65" applyNumberFormat="1" applyFont="1" applyFill="1" applyBorder="1" applyAlignment="1" applyProtection="1">
      <alignment vertical="center"/>
      <protection hidden="1"/>
    </xf>
    <xf numFmtId="1" fontId="38" fillId="0" borderId="10" xfId="66" applyNumberFormat="1" applyFont="1" applyFill="1" applyBorder="1" applyAlignment="1" applyProtection="1">
      <alignment vertical="center"/>
      <protection hidden="1"/>
    </xf>
    <xf numFmtId="1" fontId="38" fillId="0" borderId="14" xfId="65" applyNumberFormat="1" applyFont="1" applyFill="1" applyBorder="1" applyAlignment="1" applyProtection="1">
      <alignment vertical="center"/>
      <protection hidden="1"/>
    </xf>
    <xf numFmtId="2" fontId="6" fillId="0" borderId="11" xfId="34" applyNumberFormat="1" applyFont="1" applyFill="1" applyBorder="1" applyProtection="1">
      <alignment/>
      <protection hidden="1"/>
    </xf>
    <xf numFmtId="0" fontId="3" fillId="33" borderId="29" xfId="63" applyFont="1" applyFill="1" applyBorder="1" applyProtection="1">
      <alignment/>
      <protection hidden="1"/>
    </xf>
    <xf numFmtId="0" fontId="0" fillId="33" borderId="29" xfId="34" applyFont="1" applyFill="1" applyBorder="1" applyProtection="1">
      <alignment/>
      <protection hidden="1"/>
    </xf>
    <xf numFmtId="0" fontId="3" fillId="33" borderId="17" xfId="34" applyFont="1" applyFill="1" applyBorder="1" applyAlignment="1" applyProtection="1">
      <alignment horizontal="center" vertical="center" wrapText="1"/>
      <protection hidden="1"/>
    </xf>
    <xf numFmtId="0" fontId="3" fillId="33" borderId="17" xfId="34" applyNumberFormat="1" applyFont="1" applyFill="1" applyBorder="1" applyAlignment="1" applyProtection="1">
      <alignment horizontal="center" vertical="center" wrapText="1"/>
      <protection hidden="1"/>
    </xf>
    <xf numFmtId="0" fontId="3" fillId="33" borderId="63" xfId="63" applyFont="1" applyFill="1" applyBorder="1" applyProtection="1">
      <alignment/>
      <protection hidden="1"/>
    </xf>
    <xf numFmtId="0" fontId="0" fillId="33" borderId="63" xfId="34" applyFont="1" applyFill="1" applyBorder="1" applyProtection="1">
      <alignment/>
      <protection hidden="1"/>
    </xf>
    <xf numFmtId="0" fontId="3" fillId="33" borderId="16" xfId="34" applyFont="1" applyFill="1" applyBorder="1" applyAlignment="1" applyProtection="1">
      <alignment horizontal="center" vertical="center" wrapText="1"/>
      <protection hidden="1"/>
    </xf>
    <xf numFmtId="0" fontId="3" fillId="33" borderId="16" xfId="34" applyNumberFormat="1" applyFont="1" applyFill="1" applyBorder="1" applyAlignment="1" applyProtection="1">
      <alignment horizontal="center" vertical="center" wrapText="1"/>
      <protection hidden="1"/>
    </xf>
    <xf numFmtId="0" fontId="37" fillId="41" borderId="11" xfId="66" applyFont="1" applyFill="1" applyBorder="1" applyAlignment="1" applyProtection="1">
      <alignment horizontal="center" vertical="center"/>
      <protection hidden="1"/>
    </xf>
    <xf numFmtId="0" fontId="46" fillId="41" borderId="11" xfId="66" applyFont="1" applyFill="1" applyBorder="1" applyAlignment="1" applyProtection="1">
      <alignment horizontal="center" vertical="center"/>
      <protection hidden="1"/>
    </xf>
    <xf numFmtId="0" fontId="37" fillId="0" borderId="11" xfId="66" applyFont="1" applyFill="1" applyBorder="1" applyAlignment="1" applyProtection="1">
      <alignment vertical="center"/>
      <protection hidden="1"/>
    </xf>
    <xf numFmtId="1" fontId="0" fillId="0" borderId="10" xfId="65" applyNumberFormat="1" applyFont="1" applyFill="1" applyBorder="1" applyAlignment="1" applyProtection="1">
      <alignment vertical="center"/>
      <protection hidden="1"/>
    </xf>
    <xf numFmtId="0" fontId="0" fillId="0" borderId="11" xfId="34" applyFont="1" applyFill="1" applyBorder="1" applyAlignment="1" applyProtection="1">
      <alignment horizontal="center" vertical="center"/>
      <protection hidden="1"/>
    </xf>
    <xf numFmtId="3" fontId="6" fillId="0" borderId="38" xfId="63" applyNumberFormat="1" applyFont="1" applyFill="1" applyBorder="1" applyAlignment="1" applyProtection="1">
      <alignment vertical="center"/>
      <protection hidden="1"/>
    </xf>
    <xf numFmtId="0" fontId="0" fillId="0" borderId="38" xfId="34" applyFont="1" applyFill="1" applyBorder="1" applyAlignment="1" applyProtection="1">
      <alignment vertical="center"/>
      <protection hidden="1"/>
    </xf>
    <xf numFmtId="0" fontId="3" fillId="0" borderId="11" xfId="34" applyNumberFormat="1" applyFont="1" applyFill="1" applyBorder="1" applyAlignment="1" applyProtection="1">
      <alignment horizontal="center" vertical="center"/>
      <protection hidden="1"/>
    </xf>
    <xf numFmtId="0" fontId="6" fillId="0" borderId="11" xfId="34" applyNumberFormat="1" applyFont="1" applyFill="1" applyBorder="1" applyAlignment="1" applyProtection="1">
      <alignment horizontal="left" vertical="center" wrapText="1"/>
      <protection hidden="1"/>
    </xf>
    <xf numFmtId="3" fontId="3" fillId="0" borderId="38" xfId="63" applyNumberFormat="1" applyFont="1" applyFill="1" applyBorder="1" applyAlignment="1" applyProtection="1">
      <alignment vertical="center"/>
      <protection hidden="1"/>
    </xf>
    <xf numFmtId="0" fontId="0" fillId="41" borderId="11" xfId="34" applyFont="1" applyFill="1" applyBorder="1" applyAlignment="1" applyProtection="1">
      <alignment horizontal="center" vertical="center"/>
      <protection hidden="1"/>
    </xf>
    <xf numFmtId="3" fontId="3" fillId="41" borderId="38" xfId="63" applyNumberFormat="1" applyFont="1" applyFill="1" applyBorder="1" applyAlignment="1" applyProtection="1">
      <alignment vertical="center"/>
      <protection hidden="1"/>
    </xf>
    <xf numFmtId="0" fontId="0" fillId="41" borderId="38" xfId="34" applyFont="1" applyFill="1" applyBorder="1" applyAlignment="1" applyProtection="1">
      <alignment vertical="center"/>
      <protection hidden="1"/>
    </xf>
    <xf numFmtId="0" fontId="3" fillId="41" borderId="11" xfId="34" applyNumberFormat="1" applyFont="1" applyFill="1" applyBorder="1" applyAlignment="1" applyProtection="1">
      <alignment horizontal="center" vertical="center"/>
      <protection hidden="1"/>
    </xf>
    <xf numFmtId="0" fontId="6" fillId="41" borderId="11" xfId="34" applyNumberFormat="1" applyFont="1" applyFill="1" applyBorder="1" applyAlignment="1" applyProtection="1">
      <alignment horizontal="left" vertical="center" wrapText="1"/>
      <protection hidden="1"/>
    </xf>
    <xf numFmtId="3" fontId="43" fillId="0" borderId="38" xfId="63" applyNumberFormat="1" applyFont="1" applyFill="1" applyBorder="1" applyAlignment="1" applyProtection="1">
      <alignment vertical="center"/>
      <protection hidden="1"/>
    </xf>
    <xf numFmtId="0" fontId="0" fillId="0" borderId="38" xfId="34" applyFont="1" applyFill="1" applyBorder="1" applyAlignment="1" applyProtection="1">
      <alignment vertical="center"/>
      <protection hidden="1"/>
    </xf>
    <xf numFmtId="0" fontId="0" fillId="0" borderId="11" xfId="34" applyFont="1" applyBorder="1" applyAlignment="1" applyProtection="1">
      <alignment horizontal="center" vertical="center"/>
      <protection hidden="1"/>
    </xf>
    <xf numFmtId="0" fontId="21" fillId="33" borderId="29" xfId="63" applyFont="1" applyFill="1" applyBorder="1" applyAlignment="1" applyProtection="1">
      <alignment horizontal="left" vertical="center" wrapText="1"/>
      <protection hidden="1"/>
    </xf>
    <xf numFmtId="0" fontId="46" fillId="0" borderId="11" xfId="34" applyFont="1" applyFill="1" applyBorder="1" applyAlignment="1" applyProtection="1">
      <alignment horizontal="center" vertical="center"/>
      <protection hidden="1"/>
    </xf>
    <xf numFmtId="0" fontId="38" fillId="0" borderId="28" xfId="65" applyFont="1" applyFill="1" applyBorder="1" applyAlignment="1" applyProtection="1">
      <alignment vertical="center"/>
      <protection hidden="1"/>
    </xf>
    <xf numFmtId="0" fontId="38" fillId="0" borderId="10" xfId="65" applyFont="1" applyFill="1" applyBorder="1" applyAlignment="1" applyProtection="1">
      <alignment vertical="center"/>
      <protection hidden="1"/>
    </xf>
    <xf numFmtId="0" fontId="46" fillId="41" borderId="11" xfId="34" applyFont="1" applyFill="1" applyBorder="1" applyAlignment="1" applyProtection="1">
      <alignment horizontal="center" vertical="center"/>
      <protection hidden="1"/>
    </xf>
    <xf numFmtId="0" fontId="37" fillId="0" borderId="11" xfId="34" applyFont="1" applyFill="1" applyBorder="1" applyAlignment="1" applyProtection="1">
      <alignment horizontal="center" vertical="center"/>
      <protection hidden="1"/>
    </xf>
    <xf numFmtId="0" fontId="0" fillId="0" borderId="10" xfId="65" applyFont="1" applyFill="1" applyBorder="1" applyAlignment="1" applyProtection="1">
      <alignment vertical="center"/>
      <protection hidden="1"/>
    </xf>
    <xf numFmtId="0" fontId="37" fillId="41" borderId="11" xfId="34" applyFont="1" applyFill="1" applyBorder="1" applyAlignment="1" applyProtection="1">
      <alignment horizontal="center" vertical="center"/>
      <protection hidden="1"/>
    </xf>
    <xf numFmtId="0" fontId="0" fillId="41" borderId="10" xfId="65" applyFont="1" applyFill="1" applyBorder="1" applyAlignment="1" applyProtection="1">
      <alignment vertical="center"/>
      <protection hidden="1"/>
    </xf>
    <xf numFmtId="1" fontId="0" fillId="41" borderId="10" xfId="65" applyNumberFormat="1" applyFont="1" applyFill="1" applyBorder="1" applyAlignment="1" applyProtection="1">
      <alignment vertical="center"/>
      <protection hidden="1"/>
    </xf>
    <xf numFmtId="3" fontId="6" fillId="0" borderId="10" xfId="63" applyNumberFormat="1" applyFont="1" applyFill="1" applyBorder="1" applyAlignment="1" applyProtection="1">
      <alignment vertical="center"/>
      <protection hidden="1"/>
    </xf>
    <xf numFmtId="0" fontId="37" fillId="41" borderId="60" xfId="65" applyFont="1" applyFill="1" applyBorder="1" applyAlignment="1" applyProtection="1">
      <alignment horizontal="center" vertical="center"/>
      <protection hidden="1"/>
    </xf>
    <xf numFmtId="0" fontId="38" fillId="41" borderId="10" xfId="65" applyFont="1" applyFill="1" applyBorder="1" applyAlignment="1" applyProtection="1">
      <alignment vertical="center"/>
      <protection hidden="1"/>
    </xf>
    <xf numFmtId="0" fontId="0" fillId="0" borderId="20" xfId="34" applyFont="1" applyFill="1" applyBorder="1" applyAlignment="1" applyProtection="1">
      <alignment horizontal="center" vertical="center"/>
      <protection hidden="1"/>
    </xf>
    <xf numFmtId="3" fontId="3" fillId="0" borderId="10" xfId="63" applyNumberFormat="1" applyFont="1" applyFill="1" applyBorder="1" applyAlignment="1" applyProtection="1">
      <alignment vertical="center"/>
      <protection hidden="1"/>
    </xf>
    <xf numFmtId="0" fontId="40" fillId="0" borderId="11" xfId="34" applyNumberFormat="1" applyFont="1" applyFill="1" applyBorder="1" applyAlignment="1" applyProtection="1">
      <alignment horizontal="left" vertical="center" wrapText="1"/>
      <protection hidden="1"/>
    </xf>
    <xf numFmtId="0" fontId="46" fillId="0" borderId="13" xfId="66" applyFont="1" applyFill="1" applyBorder="1" applyAlignment="1" applyProtection="1">
      <alignment horizontal="center" vertical="center"/>
      <protection hidden="1"/>
    </xf>
    <xf numFmtId="0" fontId="38" fillId="0" borderId="10" xfId="66" applyFont="1" applyFill="1" applyBorder="1" applyAlignment="1" applyProtection="1">
      <alignment vertical="center"/>
      <protection hidden="1"/>
    </xf>
    <xf numFmtId="0" fontId="9" fillId="0" borderId="38" xfId="34" applyFont="1" applyFill="1" applyBorder="1" applyAlignment="1" applyProtection="1">
      <alignment vertical="center"/>
      <protection hidden="1"/>
    </xf>
    <xf numFmtId="0" fontId="46" fillId="41" borderId="13" xfId="66" applyFont="1" applyFill="1" applyBorder="1" applyAlignment="1" applyProtection="1">
      <alignment horizontal="center" vertical="center"/>
      <protection hidden="1"/>
    </xf>
    <xf numFmtId="0" fontId="38" fillId="41" borderId="10" xfId="66" applyFont="1" applyFill="1" applyBorder="1" applyAlignment="1" applyProtection="1">
      <alignment vertical="center"/>
      <protection hidden="1"/>
    </xf>
    <xf numFmtId="0" fontId="9" fillId="41" borderId="38" xfId="34" applyFont="1" applyFill="1" applyBorder="1" applyAlignment="1" applyProtection="1">
      <alignment vertical="center"/>
      <protection hidden="1"/>
    </xf>
    <xf numFmtId="0" fontId="40" fillId="41" borderId="11" xfId="34" applyNumberFormat="1" applyFont="1" applyFill="1" applyBorder="1" applyAlignment="1" applyProtection="1">
      <alignment horizontal="left" vertical="center" wrapText="1"/>
      <protection hidden="1"/>
    </xf>
    <xf numFmtId="0" fontId="6" fillId="0" borderId="0" xfId="34" applyNumberFormat="1" applyFont="1" applyFill="1" applyAlignment="1" applyProtection="1">
      <alignment vertical="center" wrapText="1"/>
      <protection hidden="1"/>
    </xf>
    <xf numFmtId="0" fontId="6" fillId="41" borderId="11" xfId="34" applyFont="1" applyFill="1" applyBorder="1" applyAlignment="1" applyProtection="1">
      <alignment horizontal="center" vertical="center"/>
      <protection hidden="1"/>
    </xf>
    <xf numFmtId="3" fontId="3" fillId="41" borderId="63" xfId="63" applyNumberFormat="1" applyFont="1" applyFill="1" applyBorder="1" applyAlignment="1" applyProtection="1">
      <alignment vertical="center"/>
      <protection hidden="1"/>
    </xf>
    <xf numFmtId="0" fontId="0" fillId="41" borderId="63" xfId="34" applyFont="1" applyFill="1" applyBorder="1" applyAlignment="1" applyProtection="1">
      <alignment vertical="center"/>
      <protection hidden="1"/>
    </xf>
    <xf numFmtId="0" fontId="3" fillId="41" borderId="60" xfId="34" applyNumberFormat="1" applyFont="1" applyFill="1" applyBorder="1" applyAlignment="1" applyProtection="1">
      <alignment horizontal="center" vertical="center"/>
      <protection hidden="1"/>
    </xf>
    <xf numFmtId="0" fontId="6" fillId="41" borderId="60" xfId="34" applyNumberFormat="1" applyFont="1" applyFill="1" applyBorder="1" applyAlignment="1" applyProtection="1">
      <alignment horizontal="left" vertical="center" wrapText="1"/>
      <protection hidden="1"/>
    </xf>
    <xf numFmtId="0" fontId="3" fillId="33" borderId="100" xfId="63" applyFont="1" applyFill="1" applyBorder="1" applyProtection="1">
      <alignment/>
      <protection hidden="1"/>
    </xf>
    <xf numFmtId="0" fontId="3" fillId="33" borderId="26" xfId="63" applyFont="1" applyFill="1" applyBorder="1" applyProtection="1">
      <alignment/>
      <protection hidden="1"/>
    </xf>
    <xf numFmtId="0" fontId="16" fillId="0" borderId="10" xfId="34" applyFont="1" applyBorder="1" applyProtection="1">
      <alignment/>
      <protection hidden="1"/>
    </xf>
    <xf numFmtId="0" fontId="16" fillId="0" borderId="38" xfId="34" applyFont="1" applyBorder="1" applyProtection="1">
      <alignment/>
      <protection hidden="1"/>
    </xf>
    <xf numFmtId="0" fontId="3" fillId="0" borderId="20" xfId="34" applyNumberFormat="1" applyFont="1" applyFill="1" applyBorder="1" applyAlignment="1" applyProtection="1">
      <alignment horizontal="center"/>
      <protection hidden="1"/>
    </xf>
    <xf numFmtId="0" fontId="6" fillId="0" borderId="39" xfId="34" applyNumberFormat="1" applyFont="1" applyBorder="1" applyAlignment="1" applyProtection="1">
      <alignment horizontal="center" wrapText="1"/>
      <protection hidden="1"/>
    </xf>
    <xf numFmtId="0" fontId="6" fillId="0" borderId="10" xfId="34" applyFont="1" applyBorder="1" applyProtection="1">
      <alignment/>
      <protection hidden="1"/>
    </xf>
    <xf numFmtId="0" fontId="6" fillId="0" borderId="38" xfId="34" applyFont="1" applyBorder="1" applyProtection="1">
      <alignment/>
      <protection hidden="1"/>
    </xf>
    <xf numFmtId="0" fontId="3" fillId="0" borderId="11" xfId="34" applyNumberFormat="1" applyFont="1" applyFill="1" applyBorder="1" applyAlignment="1" applyProtection="1">
      <alignment horizontal="center"/>
      <protection hidden="1"/>
    </xf>
    <xf numFmtId="0" fontId="6" fillId="35" borderId="10" xfId="34" applyFont="1" applyFill="1" applyBorder="1" applyAlignment="1" applyProtection="1">
      <alignment horizontal="left"/>
      <protection hidden="1"/>
    </xf>
    <xf numFmtId="0" fontId="0" fillId="35" borderId="38" xfId="34" applyFont="1" applyFill="1" applyBorder="1" applyAlignment="1" applyProtection="1">
      <alignment horizontal="left"/>
      <protection hidden="1"/>
    </xf>
    <xf numFmtId="0" fontId="6" fillId="0" borderId="22" xfId="34" applyFont="1" applyBorder="1" applyProtection="1">
      <alignment/>
      <protection hidden="1"/>
    </xf>
    <xf numFmtId="0" fontId="6" fillId="0" borderId="0" xfId="34" applyFont="1" applyBorder="1" applyProtection="1">
      <alignment/>
      <protection hidden="1"/>
    </xf>
    <xf numFmtId="0" fontId="3" fillId="0" borderId="37" xfId="34" applyNumberFormat="1" applyFont="1" applyFill="1" applyBorder="1" applyAlignment="1" applyProtection="1">
      <alignment horizontal="center"/>
      <protection hidden="1"/>
    </xf>
    <xf numFmtId="0" fontId="6" fillId="0" borderId="42" xfId="34" applyNumberFormat="1" applyFont="1" applyBorder="1" applyAlignment="1" applyProtection="1">
      <alignment horizontal="center" wrapText="1"/>
      <protection hidden="1"/>
    </xf>
    <xf numFmtId="0" fontId="6" fillId="0" borderId="102" xfId="34" applyFont="1" applyBorder="1" applyProtection="1">
      <alignment/>
      <protection hidden="1"/>
    </xf>
    <xf numFmtId="0" fontId="6" fillId="0" borderId="103" xfId="34" applyFont="1" applyBorder="1" applyProtection="1">
      <alignment/>
      <protection hidden="1"/>
    </xf>
    <xf numFmtId="0" fontId="3" fillId="0" borderId="44" xfId="34" applyNumberFormat="1" applyFont="1" applyFill="1" applyBorder="1" applyAlignment="1" applyProtection="1">
      <alignment horizontal="center"/>
      <protection hidden="1"/>
    </xf>
    <xf numFmtId="0" fontId="6" fillId="0" borderId="45" xfId="34" applyNumberFormat="1" applyFont="1" applyBorder="1" applyAlignment="1" applyProtection="1">
      <alignment horizontal="center" wrapText="1"/>
      <protection hidden="1"/>
    </xf>
    <xf numFmtId="0" fontId="37" fillId="41" borderId="35" xfId="34" applyFont="1" applyFill="1" applyBorder="1" applyAlignment="1" applyProtection="1">
      <alignment horizontal="left" vertical="center"/>
      <protection hidden="1"/>
    </xf>
    <xf numFmtId="0" fontId="37" fillId="0" borderId="35" xfId="34" applyFont="1" applyFill="1" applyBorder="1" applyAlignment="1" applyProtection="1">
      <alignment horizontal="left" vertical="center"/>
      <protection hidden="1"/>
    </xf>
    <xf numFmtId="0" fontId="37" fillId="0" borderId="35" xfId="66" applyFont="1" applyBorder="1" applyAlignment="1" applyProtection="1">
      <alignment vertical="center"/>
      <protection hidden="1"/>
    </xf>
    <xf numFmtId="0" fontId="37" fillId="0" borderId="35" xfId="34" applyFont="1" applyFill="1" applyBorder="1" applyAlignment="1" applyProtection="1">
      <alignment vertical="center"/>
      <protection hidden="1"/>
    </xf>
    <xf numFmtId="0" fontId="37" fillId="0" borderId="35" xfId="66" applyFont="1" applyFill="1" applyBorder="1" applyAlignment="1" applyProtection="1">
      <alignment vertical="center"/>
      <protection hidden="1"/>
    </xf>
    <xf numFmtId="0" fontId="37" fillId="41" borderId="35" xfId="66" applyFont="1" applyFill="1" applyBorder="1" applyAlignment="1" applyProtection="1">
      <alignment vertical="center"/>
      <protection hidden="1"/>
    </xf>
    <xf numFmtId="0" fontId="46" fillId="41" borderId="35" xfId="66" applyFont="1" applyFill="1" applyBorder="1" applyAlignment="1" applyProtection="1">
      <alignment vertical="center"/>
      <protection hidden="1"/>
    </xf>
    <xf numFmtId="0" fontId="37" fillId="0" borderId="41" xfId="34" applyFont="1" applyBorder="1" applyAlignment="1" applyProtection="1">
      <alignment vertical="center"/>
      <protection hidden="1"/>
    </xf>
    <xf numFmtId="0" fontId="9" fillId="0" borderId="0" xfId="34" applyFont="1" applyFill="1" applyBorder="1" applyAlignment="1" applyProtection="1">
      <alignment vertical="center"/>
      <protection hidden="1"/>
    </xf>
    <xf numFmtId="0" fontId="9" fillId="0" borderId="37" xfId="34" applyFont="1" applyFill="1" applyBorder="1" applyAlignment="1" applyProtection="1">
      <alignment vertical="center"/>
      <protection hidden="1"/>
    </xf>
    <xf numFmtId="0" fontId="9" fillId="0" borderId="0" xfId="34" applyFont="1" applyFill="1" applyBorder="1" applyAlignment="1" applyProtection="1">
      <alignment horizontal="center" vertical="center"/>
      <protection hidden="1"/>
    </xf>
    <xf numFmtId="0" fontId="9" fillId="0" borderId="0" xfId="34" applyFont="1" applyFill="1" applyBorder="1" applyAlignment="1" applyProtection="1">
      <alignment vertical="center" wrapText="1"/>
      <protection hidden="1"/>
    </xf>
    <xf numFmtId="0" fontId="37" fillId="41" borderId="35" xfId="34" applyFont="1" applyFill="1" applyBorder="1" applyAlignment="1" applyProtection="1">
      <alignment vertical="center"/>
      <protection hidden="1"/>
    </xf>
    <xf numFmtId="0" fontId="37" fillId="0" borderId="62" xfId="66" applyFont="1" applyBorder="1" applyAlignment="1" applyProtection="1">
      <alignment vertical="center"/>
      <protection hidden="1"/>
    </xf>
    <xf numFmtId="0" fontId="3" fillId="0" borderId="28" xfId="63" applyFont="1" applyFill="1" applyBorder="1" applyAlignment="1" applyProtection="1">
      <alignment vertical="center"/>
      <protection hidden="1"/>
    </xf>
    <xf numFmtId="0" fontId="3" fillId="0" borderId="29" xfId="63" applyFont="1" applyFill="1" applyBorder="1" applyAlignment="1" applyProtection="1">
      <alignment vertical="center"/>
      <protection hidden="1"/>
    </xf>
    <xf numFmtId="0" fontId="3" fillId="33" borderId="14" xfId="63" applyFont="1" applyFill="1" applyBorder="1" applyAlignment="1" applyProtection="1">
      <alignment vertical="center"/>
      <protection hidden="1"/>
    </xf>
    <xf numFmtId="0" fontId="3" fillId="33" borderId="26" xfId="63" applyFont="1" applyFill="1" applyBorder="1" applyAlignment="1" applyProtection="1">
      <alignment vertical="center"/>
      <protection hidden="1"/>
    </xf>
    <xf numFmtId="0" fontId="37" fillId="41" borderId="20" xfId="34" applyFont="1" applyFill="1" applyBorder="1" applyAlignment="1" applyProtection="1">
      <alignment vertical="center"/>
      <protection hidden="1"/>
    </xf>
    <xf numFmtId="0" fontId="37" fillId="0" borderId="11" xfId="66" applyFont="1" applyBorder="1" applyAlignment="1" applyProtection="1">
      <alignment vertical="center"/>
      <protection hidden="1"/>
    </xf>
    <xf numFmtId="0" fontId="37" fillId="41" borderId="11" xfId="66" applyFont="1" applyFill="1" applyBorder="1" applyAlignment="1" applyProtection="1">
      <alignment vertical="center"/>
      <protection hidden="1"/>
    </xf>
    <xf numFmtId="0" fontId="37" fillId="0" borderId="11" xfId="34" applyFont="1" applyFill="1" applyBorder="1" applyAlignment="1" applyProtection="1">
      <alignment vertical="center"/>
      <protection hidden="1"/>
    </xf>
    <xf numFmtId="0" fontId="37" fillId="41" borderId="11" xfId="34" applyFont="1" applyFill="1" applyBorder="1" applyAlignment="1" applyProtection="1">
      <alignment vertical="center"/>
      <protection hidden="1"/>
    </xf>
    <xf numFmtId="0" fontId="37" fillId="0" borderId="60" xfId="66" applyFont="1" applyBorder="1" applyAlignment="1" applyProtection="1">
      <alignment vertical="center"/>
      <protection hidden="1"/>
    </xf>
    <xf numFmtId="0" fontId="9" fillId="0" borderId="48" xfId="34" applyFont="1" applyFill="1" applyBorder="1" applyAlignment="1" applyProtection="1">
      <alignment vertical="center"/>
      <protection hidden="1"/>
    </xf>
    <xf numFmtId="0" fontId="9" fillId="0" borderId="11" xfId="34" applyFont="1" applyFill="1" applyBorder="1" applyAlignment="1" applyProtection="1">
      <alignment vertical="center"/>
      <protection hidden="1"/>
    </xf>
    <xf numFmtId="0" fontId="9" fillId="0" borderId="39" xfId="34" applyFont="1" applyFill="1" applyBorder="1" applyAlignment="1" applyProtection="1">
      <alignment vertical="center" wrapText="1"/>
      <protection hidden="1"/>
    </xf>
    <xf numFmtId="0" fontId="9" fillId="0" borderId="11" xfId="34" applyFont="1" applyFill="1" applyBorder="1" applyAlignment="1" applyProtection="1">
      <alignment horizontal="center" vertical="center"/>
      <protection hidden="1"/>
    </xf>
    <xf numFmtId="0" fontId="9" fillId="0" borderId="37" xfId="34" applyFont="1" applyFill="1" applyBorder="1" applyAlignment="1" applyProtection="1">
      <alignment horizontal="center" vertical="center"/>
      <protection hidden="1"/>
    </xf>
    <xf numFmtId="0" fontId="38" fillId="41" borderId="38" xfId="66" applyFont="1" applyFill="1" applyBorder="1" applyAlignment="1" applyProtection="1">
      <alignment vertical="center"/>
      <protection hidden="1"/>
    </xf>
    <xf numFmtId="0" fontId="9" fillId="41" borderId="11" xfId="34" applyFont="1" applyFill="1" applyBorder="1" applyAlignment="1" applyProtection="1">
      <alignment vertical="center"/>
      <protection hidden="1"/>
    </xf>
    <xf numFmtId="0" fontId="37" fillId="0" borderId="11" xfId="66" applyFont="1" applyFill="1" applyBorder="1" applyAlignment="1" applyProtection="1">
      <alignment horizontal="left" vertical="center"/>
      <protection hidden="1"/>
    </xf>
    <xf numFmtId="0" fontId="0" fillId="0" borderId="38" xfId="66" applyFont="1" applyFill="1" applyBorder="1" applyAlignment="1" applyProtection="1">
      <alignment vertical="center"/>
      <protection hidden="1"/>
    </xf>
    <xf numFmtId="0" fontId="0" fillId="0" borderId="38" xfId="65" applyFont="1" applyFill="1" applyBorder="1" applyAlignment="1" applyProtection="1">
      <alignment vertical="center"/>
      <protection hidden="1"/>
    </xf>
    <xf numFmtId="0" fontId="38" fillId="41" borderId="38" xfId="65" applyFont="1" applyFill="1" applyBorder="1" applyAlignment="1" applyProtection="1">
      <alignment vertical="center"/>
      <protection hidden="1"/>
    </xf>
    <xf numFmtId="0" fontId="38" fillId="0" borderId="38" xfId="65" applyFont="1" applyFill="1" applyBorder="1" applyAlignment="1" applyProtection="1">
      <alignment vertical="center"/>
      <protection hidden="1"/>
    </xf>
    <xf numFmtId="0" fontId="46" fillId="0" borderId="11" xfId="66" applyFont="1" applyFill="1" applyBorder="1" applyAlignment="1" applyProtection="1">
      <alignment horizontal="center" vertical="center"/>
      <protection hidden="1"/>
    </xf>
    <xf numFmtId="0" fontId="38" fillId="0" borderId="38" xfId="66" applyFont="1" applyFill="1" applyBorder="1" applyAlignment="1" applyProtection="1">
      <alignment vertical="center"/>
      <protection hidden="1"/>
    </xf>
    <xf numFmtId="0" fontId="0" fillId="0" borderId="38" xfId="66" applyFont="1" applyFill="1" applyBorder="1" applyAlignment="1" applyProtection="1">
      <alignment vertical="center"/>
      <protection hidden="1"/>
    </xf>
    <xf numFmtId="0" fontId="37" fillId="0" borderId="11" xfId="66" applyFont="1" applyFill="1" applyBorder="1" applyAlignment="1" applyProtection="1">
      <alignment horizontal="center" vertical="center"/>
      <protection hidden="1"/>
    </xf>
    <xf numFmtId="0" fontId="0" fillId="0" borderId="38" xfId="65" applyFont="1" applyFill="1" applyBorder="1" applyAlignment="1" applyProtection="1">
      <alignment vertical="center"/>
      <protection hidden="1"/>
    </xf>
    <xf numFmtId="0" fontId="0" fillId="0" borderId="38" xfId="65" applyFont="1" applyBorder="1" applyAlignment="1" applyProtection="1">
      <alignment vertical="center"/>
      <protection hidden="1"/>
    </xf>
    <xf numFmtId="0" fontId="37" fillId="41" borderId="11" xfId="65" applyFont="1" applyFill="1" applyBorder="1" applyAlignment="1" applyProtection="1">
      <alignment horizontal="center" vertical="center"/>
      <protection hidden="1"/>
    </xf>
    <xf numFmtId="0" fontId="37" fillId="0" borderId="11" xfId="34" applyFont="1" applyBorder="1" applyAlignment="1" applyProtection="1">
      <alignment vertical="center"/>
      <protection hidden="1"/>
    </xf>
    <xf numFmtId="0" fontId="46" fillId="0" borderId="11" xfId="66" applyFont="1" applyBorder="1" applyAlignment="1" applyProtection="1">
      <alignment horizontal="center" vertical="center"/>
      <protection hidden="1"/>
    </xf>
    <xf numFmtId="0" fontId="0" fillId="41" borderId="60" xfId="34" applyFont="1" applyFill="1" applyBorder="1" applyAlignment="1" applyProtection="1">
      <alignment vertical="center"/>
      <protection hidden="1"/>
    </xf>
    <xf numFmtId="3" fontId="26" fillId="37" borderId="59" xfId="34" applyNumberFormat="1" applyFont="1" applyFill="1" applyBorder="1" applyAlignment="1" applyProtection="1">
      <alignment horizontal="right" vertical="center"/>
      <protection locked="0"/>
    </xf>
    <xf numFmtId="14" fontId="3" fillId="33" borderId="96" xfId="63" applyNumberFormat="1" applyFont="1" applyFill="1" applyBorder="1" applyAlignment="1" applyProtection="1">
      <alignment horizontal="right" vertical="center"/>
      <protection/>
    </xf>
    <xf numFmtId="3" fontId="86" fillId="42" borderId="59" xfId="34" applyNumberFormat="1" applyFont="1" applyFill="1" applyBorder="1" applyAlignment="1" applyProtection="1">
      <alignment horizontal="right" vertical="center"/>
      <protection locked="0"/>
    </xf>
    <xf numFmtId="2" fontId="0" fillId="40" borderId="69" xfId="34" applyNumberFormat="1" applyFont="1" applyFill="1" applyBorder="1" applyProtection="1">
      <alignment/>
      <protection/>
    </xf>
    <xf numFmtId="2" fontId="0" fillId="40" borderId="0" xfId="34" applyNumberFormat="1" applyFont="1" applyFill="1" applyBorder="1" applyProtection="1">
      <alignment/>
      <protection/>
    </xf>
    <xf numFmtId="2" fontId="0" fillId="40" borderId="26" xfId="34" applyNumberFormat="1" applyFont="1" applyFill="1" applyBorder="1" applyProtection="1">
      <alignment/>
      <protection/>
    </xf>
    <xf numFmtId="0" fontId="0" fillId="0" borderId="38" xfId="66" applyFont="1" applyFill="1" applyBorder="1" applyAlignment="1" applyProtection="1">
      <alignment vertical="center"/>
      <protection hidden="1"/>
    </xf>
    <xf numFmtId="1" fontId="3" fillId="41" borderId="62" xfId="61" applyNumberFormat="1" applyFont="1" applyFill="1" applyBorder="1" applyAlignment="1" applyProtection="1">
      <alignment vertical="center"/>
      <protection hidden="1"/>
    </xf>
    <xf numFmtId="1" fontId="3" fillId="41" borderId="34" xfId="61" applyNumberFormat="1" applyFont="1" applyFill="1" applyBorder="1" applyAlignment="1" applyProtection="1">
      <alignment vertical="center"/>
      <protection hidden="1"/>
    </xf>
    <xf numFmtId="0" fontId="0" fillId="0" borderId="10" xfId="66" applyFont="1" applyBorder="1" applyAlignment="1" applyProtection="1">
      <alignment vertical="center"/>
      <protection hidden="1"/>
    </xf>
    <xf numFmtId="0" fontId="0" fillId="0" borderId="10" xfId="65" applyFont="1" applyBorder="1" applyAlignment="1" applyProtection="1">
      <alignment vertical="center"/>
      <protection hidden="1"/>
    </xf>
    <xf numFmtId="0" fontId="38" fillId="41" borderId="14" xfId="65" applyFont="1" applyFill="1" applyBorder="1" applyAlignment="1" applyProtection="1">
      <alignment vertical="center"/>
      <protection hidden="1"/>
    </xf>
    <xf numFmtId="0" fontId="38" fillId="41" borderId="32" xfId="66" applyFont="1" applyFill="1" applyBorder="1" applyAlignment="1" applyProtection="1">
      <alignment vertical="center"/>
      <protection hidden="1"/>
    </xf>
    <xf numFmtId="1" fontId="38" fillId="41" borderId="29" xfId="65" applyNumberFormat="1" applyFont="1" applyFill="1" applyBorder="1" applyAlignment="1" applyProtection="1">
      <alignment vertical="center"/>
      <protection hidden="1"/>
    </xf>
    <xf numFmtId="1" fontId="38" fillId="41" borderId="38" xfId="65" applyNumberFormat="1" applyFont="1" applyFill="1" applyBorder="1" applyAlignment="1" applyProtection="1">
      <alignment vertical="center"/>
      <protection hidden="1"/>
    </xf>
    <xf numFmtId="1" fontId="0" fillId="0" borderId="38" xfId="65" applyNumberFormat="1" applyFont="1" applyBorder="1" applyAlignment="1" applyProtection="1">
      <alignment vertical="center"/>
      <protection hidden="1"/>
    </xf>
    <xf numFmtId="1" fontId="6" fillId="0" borderId="10" xfId="61" applyNumberFormat="1" applyFont="1" applyFill="1" applyBorder="1" applyAlignment="1" applyProtection="1">
      <alignment vertical="center"/>
      <protection hidden="1"/>
    </xf>
    <xf numFmtId="1" fontId="0" fillId="0" borderId="38" xfId="66" applyNumberFormat="1" applyFont="1" applyBorder="1" applyAlignment="1" applyProtection="1">
      <alignment vertical="center"/>
      <protection hidden="1"/>
    </xf>
    <xf numFmtId="1" fontId="0" fillId="0" borderId="38" xfId="65" applyNumberFormat="1" applyFont="1" applyBorder="1" applyAlignment="1" applyProtection="1">
      <alignment vertical="center"/>
      <protection hidden="1"/>
    </xf>
    <xf numFmtId="1" fontId="0" fillId="41" borderId="38" xfId="65" applyNumberFormat="1" applyFont="1" applyFill="1" applyBorder="1" applyAlignment="1" applyProtection="1">
      <alignment vertical="center"/>
      <protection hidden="1"/>
    </xf>
    <xf numFmtId="1" fontId="6" fillId="41" borderId="10" xfId="61" applyNumberFormat="1" applyFont="1" applyFill="1" applyBorder="1" applyAlignment="1" applyProtection="1">
      <alignment vertical="center"/>
      <protection hidden="1"/>
    </xf>
    <xf numFmtId="1" fontId="0" fillId="0" borderId="38" xfId="66" applyNumberFormat="1" applyFont="1" applyFill="1" applyBorder="1" applyAlignment="1" applyProtection="1">
      <alignment vertical="center"/>
      <protection hidden="1"/>
    </xf>
    <xf numFmtId="1" fontId="0" fillId="0" borderId="38" xfId="66" applyNumberFormat="1" applyFont="1" applyBorder="1" applyAlignment="1" applyProtection="1">
      <alignment vertical="center"/>
      <protection hidden="1"/>
    </xf>
    <xf numFmtId="1" fontId="0" fillId="41" borderId="38" xfId="66" applyNumberFormat="1" applyFont="1" applyFill="1" applyBorder="1" applyAlignment="1" applyProtection="1">
      <alignment vertical="center"/>
      <protection hidden="1"/>
    </xf>
    <xf numFmtId="1" fontId="0" fillId="0" borderId="38" xfId="62" applyNumberFormat="1" applyFont="1" applyFill="1" applyBorder="1" applyAlignment="1" applyProtection="1">
      <alignment vertical="center"/>
      <protection hidden="1"/>
    </xf>
    <xf numFmtId="1" fontId="0" fillId="0" borderId="38" xfId="61" applyNumberFormat="1" applyFont="1" applyFill="1" applyBorder="1" applyAlignment="1" applyProtection="1">
      <alignment vertical="center"/>
      <protection hidden="1"/>
    </xf>
    <xf numFmtId="1" fontId="38" fillId="41" borderId="38" xfId="66" applyNumberFormat="1" applyFont="1" applyFill="1" applyBorder="1" applyAlignment="1" applyProtection="1">
      <alignment vertical="center"/>
      <protection hidden="1"/>
    </xf>
    <xf numFmtId="1" fontId="0" fillId="0" borderId="38" xfId="65" applyNumberFormat="1" applyFont="1" applyFill="1" applyBorder="1" applyAlignment="1" applyProtection="1">
      <alignment vertical="center"/>
      <protection hidden="1"/>
    </xf>
    <xf numFmtId="1" fontId="0" fillId="0" borderId="38" xfId="65" applyNumberFormat="1" applyFont="1" applyFill="1" applyBorder="1" applyAlignment="1" applyProtection="1">
      <alignment vertical="center"/>
      <protection hidden="1"/>
    </xf>
    <xf numFmtId="1" fontId="3" fillId="41" borderId="10" xfId="61" applyNumberFormat="1" applyFont="1" applyFill="1" applyBorder="1" applyAlignment="1" applyProtection="1">
      <alignment vertical="center"/>
      <protection hidden="1"/>
    </xf>
    <xf numFmtId="1" fontId="0" fillId="0" borderId="38" xfId="65" applyNumberFormat="1" applyFont="1" applyBorder="1" applyAlignment="1" applyProtection="1">
      <alignment vertical="center"/>
      <protection hidden="1"/>
    </xf>
    <xf numFmtId="1" fontId="38" fillId="0" borderId="38" xfId="65" applyNumberFormat="1" applyFont="1" applyFill="1" applyBorder="1" applyAlignment="1" applyProtection="1">
      <alignment vertical="center"/>
      <protection hidden="1"/>
    </xf>
    <xf numFmtId="1" fontId="38" fillId="0" borderId="38" xfId="66" applyNumberFormat="1" applyFont="1" applyFill="1" applyBorder="1" applyAlignment="1" applyProtection="1">
      <alignment vertical="center"/>
      <protection hidden="1"/>
    </xf>
    <xf numFmtId="1" fontId="0" fillId="0" borderId="38" xfId="66" applyNumberFormat="1" applyFont="1" applyFill="1" applyBorder="1" applyAlignment="1" applyProtection="1">
      <alignment vertical="center"/>
      <protection hidden="1"/>
    </xf>
    <xf numFmtId="0" fontId="38" fillId="0" borderId="29" xfId="65" applyFont="1" applyFill="1" applyBorder="1" applyAlignment="1" applyProtection="1">
      <alignment vertical="center"/>
      <protection hidden="1"/>
    </xf>
    <xf numFmtId="0" fontId="0" fillId="0" borderId="38" xfId="65" applyFont="1" applyFill="1" applyBorder="1" applyAlignment="1" applyProtection="1">
      <alignment vertical="center"/>
      <protection hidden="1"/>
    </xf>
    <xf numFmtId="2" fontId="0" fillId="0" borderId="38" xfId="34" applyNumberFormat="1" applyFont="1" applyBorder="1" applyProtection="1">
      <alignment/>
      <protection/>
    </xf>
    <xf numFmtId="0" fontId="37" fillId="0" borderId="38" xfId="34" applyFont="1" applyBorder="1" applyProtection="1">
      <alignment/>
      <protection hidden="1"/>
    </xf>
    <xf numFmtId="3" fontId="26" fillId="37" borderId="0" xfId="63" applyNumberFormat="1" applyFont="1" applyFill="1" applyBorder="1" applyAlignment="1" applyProtection="1">
      <alignment horizontal="right" vertical="center"/>
      <protection locked="0"/>
    </xf>
    <xf numFmtId="3" fontId="26" fillId="43" borderId="31" xfId="63" applyNumberFormat="1" applyFont="1" applyFill="1" applyBorder="1" applyAlignment="1" applyProtection="1">
      <alignment horizontal="right" vertical="center"/>
      <protection locked="0"/>
    </xf>
    <xf numFmtId="0" fontId="37" fillId="43" borderId="11" xfId="34" applyFont="1" applyFill="1" applyBorder="1" applyAlignment="1" applyProtection="1">
      <alignment horizontal="center" vertical="center"/>
      <protection hidden="1"/>
    </xf>
    <xf numFmtId="3" fontId="3" fillId="43" borderId="31" xfId="63" applyNumberFormat="1" applyFont="1" applyFill="1" applyBorder="1" applyAlignment="1" applyProtection="1">
      <alignment vertical="center"/>
      <protection/>
    </xf>
    <xf numFmtId="0" fontId="37" fillId="43" borderId="11" xfId="65" applyFont="1" applyFill="1" applyBorder="1" applyAlignment="1" applyProtection="1">
      <alignment horizontal="right" vertical="center"/>
      <protection/>
    </xf>
    <xf numFmtId="3" fontId="26" fillId="43" borderId="101" xfId="63" applyNumberFormat="1" applyFont="1" applyFill="1" applyBorder="1" applyAlignment="1" applyProtection="1">
      <alignment horizontal="right" vertical="center"/>
      <protection locked="0"/>
    </xf>
    <xf numFmtId="0" fontId="37" fillId="44" borderId="11" xfId="65" applyFont="1" applyFill="1" applyBorder="1" applyAlignment="1" applyProtection="1">
      <alignment horizontal="right" vertical="center"/>
      <protection/>
    </xf>
    <xf numFmtId="0" fontId="37" fillId="44" borderId="11" xfId="34" applyFont="1" applyFill="1" applyBorder="1" applyAlignment="1" applyProtection="1">
      <alignment horizontal="center" vertical="center"/>
      <protection hidden="1"/>
    </xf>
    <xf numFmtId="14" fontId="3" fillId="33" borderId="96" xfId="63" applyNumberFormat="1" applyFont="1" applyFill="1" applyBorder="1" applyAlignment="1" applyProtection="1">
      <alignment horizontal="right"/>
      <protection/>
    </xf>
    <xf numFmtId="3" fontId="26" fillId="43" borderId="31" xfId="63" applyNumberFormat="1" applyFont="1" applyFill="1" applyBorder="1" applyAlignment="1" applyProtection="1">
      <alignment horizontal="right" vertical="center"/>
      <protection/>
    </xf>
    <xf numFmtId="49" fontId="6" fillId="0" borderId="31" xfId="61" applyNumberFormat="1" applyFont="1" applyFill="1" applyBorder="1" applyAlignment="1" applyProtection="1">
      <alignment horizontal="left"/>
      <protection locked="0"/>
    </xf>
    <xf numFmtId="0" fontId="3" fillId="0" borderId="31" xfId="34" applyFont="1" applyFill="1" applyBorder="1" applyAlignment="1" applyProtection="1">
      <alignment horizontal="center" vertical="center" wrapText="1"/>
      <protection locked="0"/>
    </xf>
    <xf numFmtId="49" fontId="6" fillId="0" borderId="53" xfId="61" applyNumberFormat="1" applyFont="1" applyFill="1" applyBorder="1" applyAlignment="1" applyProtection="1">
      <alignment horizontal="left"/>
      <protection locked="0"/>
    </xf>
    <xf numFmtId="49" fontId="6" fillId="0" borderId="96" xfId="61" applyNumberFormat="1" applyFont="1" applyFill="1" applyBorder="1" applyAlignment="1" applyProtection="1">
      <alignment horizontal="left"/>
      <protection locked="0"/>
    </xf>
    <xf numFmtId="0" fontId="10" fillId="0" borderId="31" xfId="34" applyFont="1" applyFill="1" applyBorder="1" applyProtection="1">
      <alignment/>
      <protection locked="0"/>
    </xf>
    <xf numFmtId="0" fontId="5" fillId="0" borderId="31" xfId="34" applyFont="1" applyFill="1" applyBorder="1" applyProtection="1">
      <alignment/>
      <protection locked="0"/>
    </xf>
    <xf numFmtId="0" fontId="5" fillId="0" borderId="68" xfId="34" applyFont="1" applyFill="1" applyBorder="1" applyProtection="1">
      <alignment/>
      <protection locked="0"/>
    </xf>
    <xf numFmtId="0" fontId="5" fillId="0" borderId="87" xfId="34" applyFont="1" applyFill="1" applyBorder="1" applyProtection="1">
      <alignment/>
      <protection locked="0"/>
    </xf>
    <xf numFmtId="49" fontId="6" fillId="0" borderId="82" xfId="61" applyNumberFormat="1" applyFont="1" applyFill="1" applyBorder="1" applyAlignment="1" applyProtection="1">
      <alignment horizontal="left"/>
      <protection locked="0"/>
    </xf>
    <xf numFmtId="0" fontId="0" fillId="0" borderId="31" xfId="34" applyFont="1" applyBorder="1" applyProtection="1">
      <alignment/>
      <protection locked="0"/>
    </xf>
    <xf numFmtId="49" fontId="6" fillId="0" borderId="82" xfId="34" applyNumberFormat="1" applyFont="1" applyFill="1" applyBorder="1" applyAlignment="1" applyProtection="1">
      <alignment/>
      <protection locked="0"/>
    </xf>
    <xf numFmtId="0" fontId="0" fillId="0" borderId="82" xfId="34" applyFont="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6" fillId="0" borderId="53" xfId="34" applyNumberFormat="1" applyFont="1" applyFill="1" applyBorder="1" applyAlignment="1" applyProtection="1">
      <alignment/>
      <protection locked="0"/>
    </xf>
    <xf numFmtId="0" fontId="10" fillId="0" borderId="104" xfId="34" applyFont="1" applyFill="1" applyBorder="1" applyProtection="1">
      <alignment/>
      <protection locked="0"/>
    </xf>
    <xf numFmtId="0" fontId="5" fillId="0" borderId="82" xfId="34" applyFont="1" applyFill="1" applyBorder="1" applyProtection="1">
      <alignment/>
      <protection locked="0"/>
    </xf>
    <xf numFmtId="0" fontId="19" fillId="0" borderId="25" xfId="41" applyFont="1" applyBorder="1" applyAlignment="1" applyProtection="1">
      <alignment horizontal="justify" vertical="center"/>
      <protection/>
    </xf>
    <xf numFmtId="0" fontId="0" fillId="0" borderId="25" xfId="67" applyFont="1" applyBorder="1" applyAlignment="1" applyProtection="1">
      <alignment vertical="center"/>
      <protection/>
    </xf>
    <xf numFmtId="0" fontId="16" fillId="0" borderId="25" xfId="67" applyFont="1" applyBorder="1" applyAlignment="1" applyProtection="1">
      <alignment horizontal="justify" vertical="center"/>
      <protection/>
    </xf>
    <xf numFmtId="0" fontId="0" fillId="0" borderId="25" xfId="67" applyBorder="1" applyAlignment="1" applyProtection="1">
      <alignment vertical="center"/>
      <protection/>
    </xf>
    <xf numFmtId="0" fontId="20" fillId="0" borderId="0" xfId="34" applyFont="1" applyAlignment="1" applyProtection="1">
      <alignment horizontal="center" vertical="center" wrapText="1"/>
      <protection/>
    </xf>
    <xf numFmtId="0" fontId="5" fillId="0" borderId="0" xfId="34" applyFont="1" applyAlignment="1" applyProtection="1">
      <alignment horizontal="center" vertical="center" wrapText="1"/>
      <protection/>
    </xf>
    <xf numFmtId="0" fontId="16" fillId="0" borderId="25" xfId="67" applyFont="1" applyBorder="1" applyAlignment="1" applyProtection="1">
      <alignment horizontal="justify" vertical="center" wrapText="1"/>
      <protection/>
    </xf>
    <xf numFmtId="0" fontId="0" fillId="0" borderId="25" xfId="67" applyBorder="1" applyAlignment="1" applyProtection="1">
      <alignment vertical="center" wrapText="1"/>
      <protection/>
    </xf>
    <xf numFmtId="0" fontId="6" fillId="0" borderId="25" xfId="67" applyFont="1" applyBorder="1" applyAlignment="1" applyProtection="1">
      <alignment vertical="center" wrapText="1"/>
      <protection/>
    </xf>
    <xf numFmtId="0" fontId="16" fillId="0" borderId="105" xfId="67" applyFont="1" applyBorder="1" applyAlignment="1" applyProtection="1">
      <alignment horizontal="justify" vertical="center" wrapText="1"/>
      <protection/>
    </xf>
    <xf numFmtId="0" fontId="0" fillId="0" borderId="106" xfId="34" applyFont="1" applyBorder="1" applyAlignment="1" applyProtection="1">
      <alignment vertical="center" wrapText="1"/>
      <protection/>
    </xf>
    <xf numFmtId="0" fontId="0" fillId="0" borderId="107" xfId="34" applyFont="1" applyBorder="1" applyAlignment="1" applyProtection="1">
      <alignment vertical="center" wrapText="1"/>
      <protection/>
    </xf>
    <xf numFmtId="0" fontId="15" fillId="0" borderId="105" xfId="67" applyFont="1" applyBorder="1" applyAlignment="1" applyProtection="1">
      <alignment horizontal="left" vertical="center" wrapText="1"/>
      <protection/>
    </xf>
    <xf numFmtId="0" fontId="3" fillId="0" borderId="106" xfId="67" applyFont="1" applyBorder="1" applyAlignment="1" applyProtection="1">
      <alignment horizontal="left" vertical="center" wrapText="1"/>
      <protection/>
    </xf>
    <xf numFmtId="0" fontId="3" fillId="0" borderId="107" xfId="67" applyFont="1" applyBorder="1" applyAlignment="1" applyProtection="1">
      <alignment horizontal="left" vertical="center" wrapText="1"/>
      <protection/>
    </xf>
    <xf numFmtId="0" fontId="13" fillId="38" borderId="25" xfId="67" applyFont="1" applyFill="1" applyBorder="1" applyAlignment="1" applyProtection="1">
      <alignment horizontal="center" vertical="center" wrapText="1"/>
      <protection/>
    </xf>
    <xf numFmtId="0" fontId="14" fillId="38" borderId="25" xfId="67" applyFont="1" applyFill="1" applyBorder="1" applyAlignment="1" applyProtection="1">
      <alignment horizontal="center" vertical="center" wrapText="1"/>
      <protection/>
    </xf>
    <xf numFmtId="0" fontId="16" fillId="0" borderId="105" xfId="67" applyFont="1" applyBorder="1" applyAlignment="1" applyProtection="1">
      <alignment horizontal="left" vertical="center" wrapText="1"/>
      <protection/>
    </xf>
    <xf numFmtId="0" fontId="6" fillId="0" borderId="106" xfId="67" applyFont="1" applyBorder="1" applyAlignment="1" applyProtection="1">
      <alignment horizontal="left" vertical="center" wrapText="1"/>
      <protection/>
    </xf>
    <xf numFmtId="0" fontId="6" fillId="0" borderId="107" xfId="67" applyFont="1" applyBorder="1" applyAlignment="1" applyProtection="1">
      <alignment horizontal="left" vertical="center" wrapText="1"/>
      <protection/>
    </xf>
    <xf numFmtId="0" fontId="15" fillId="0" borderId="105" xfId="67" applyFont="1" applyBorder="1" applyAlignment="1" applyProtection="1">
      <alignment horizontal="left" vertical="center" wrapText="1"/>
      <protection/>
    </xf>
    <xf numFmtId="0" fontId="18" fillId="0" borderId="25" xfId="67" applyFont="1" applyBorder="1" applyAlignment="1" applyProtection="1">
      <alignment horizontal="justify" vertical="center" wrapText="1"/>
      <protection/>
    </xf>
    <xf numFmtId="0" fontId="22" fillId="33" borderId="32" xfId="34" applyFont="1" applyFill="1" applyBorder="1" applyAlignment="1" applyProtection="1">
      <alignment horizontal="center" vertical="center"/>
      <protection/>
    </xf>
    <xf numFmtId="0" fontId="22" fillId="33" borderId="33" xfId="34" applyFont="1" applyFill="1" applyBorder="1" applyAlignment="1" applyProtection="1">
      <alignment horizontal="center" vertical="center"/>
      <protection/>
    </xf>
    <xf numFmtId="0" fontId="22" fillId="33" borderId="34" xfId="34" applyFont="1" applyFill="1" applyBorder="1" applyAlignment="1" applyProtection="1">
      <alignment horizontal="center" vertical="center"/>
      <protection/>
    </xf>
    <xf numFmtId="0" fontId="3" fillId="33" borderId="17" xfId="34" applyFont="1" applyFill="1" applyBorder="1" applyAlignment="1" applyProtection="1">
      <alignment horizontal="center" vertical="center" wrapText="1"/>
      <protection/>
    </xf>
    <xf numFmtId="0" fontId="3" fillId="33" borderId="16" xfId="34" applyFont="1" applyFill="1" applyBorder="1" applyAlignment="1" applyProtection="1">
      <alignment horizontal="center" vertical="center" wrapText="1"/>
      <protection/>
    </xf>
    <xf numFmtId="3" fontId="6" fillId="36" borderId="108" xfId="34" applyNumberFormat="1" applyFont="1" applyFill="1" applyBorder="1" applyAlignment="1" applyProtection="1">
      <alignment horizontal="center" vertical="center"/>
      <protection/>
    </xf>
    <xf numFmtId="3" fontId="6" fillId="36" borderId="109" xfId="34" applyNumberFormat="1" applyFont="1" applyFill="1" applyBorder="1" applyAlignment="1" applyProtection="1">
      <alignment horizontal="center" vertical="center"/>
      <protection/>
    </xf>
    <xf numFmtId="0" fontId="3" fillId="33" borderId="70" xfId="34" applyFont="1" applyFill="1" applyBorder="1" applyAlignment="1" applyProtection="1">
      <alignment horizontal="center" vertical="center" wrapText="1"/>
      <protection hidden="1"/>
    </xf>
    <xf numFmtId="0" fontId="3" fillId="33" borderId="15" xfId="34" applyFont="1" applyFill="1" applyBorder="1" applyAlignment="1" applyProtection="1">
      <alignment horizontal="center" vertical="center" wrapText="1"/>
      <protection hidden="1"/>
    </xf>
    <xf numFmtId="0" fontId="3" fillId="33" borderId="69" xfId="34" applyFont="1" applyFill="1" applyBorder="1" applyAlignment="1" applyProtection="1">
      <alignment horizontal="center" vertical="center" wrapText="1"/>
      <protection/>
    </xf>
    <xf numFmtId="0" fontId="3" fillId="33" borderId="26" xfId="34" applyFont="1" applyFill="1" applyBorder="1" applyAlignment="1" applyProtection="1">
      <alignment horizontal="center" vertical="center" wrapText="1"/>
      <protection/>
    </xf>
    <xf numFmtId="0" fontId="28" fillId="37" borderId="110" xfId="34" applyFont="1" applyFill="1" applyBorder="1" applyAlignment="1" applyProtection="1">
      <alignment horizontal="right" vertical="center"/>
      <protection locked="0"/>
    </xf>
    <xf numFmtId="0" fontId="29" fillId="37" borderId="111" xfId="34" applyFont="1" applyFill="1" applyBorder="1" applyAlignment="1" applyProtection="1">
      <alignment/>
      <protection locked="0"/>
    </xf>
    <xf numFmtId="0" fontId="29" fillId="37" borderId="71" xfId="34" applyFont="1" applyFill="1" applyBorder="1" applyAlignment="1" applyProtection="1">
      <alignment/>
      <protection locked="0"/>
    </xf>
    <xf numFmtId="0" fontId="29" fillId="37" borderId="112" xfId="34" applyFont="1" applyFill="1" applyBorder="1" applyAlignment="1" applyProtection="1">
      <alignment/>
      <protection locked="0"/>
    </xf>
    <xf numFmtId="0" fontId="25" fillId="40" borderId="72" xfId="34" applyFont="1" applyFill="1" applyBorder="1" applyAlignment="1" applyProtection="1">
      <alignment horizontal="center" vertical="center"/>
      <protection/>
    </xf>
    <xf numFmtId="0" fontId="25" fillId="40" borderId="72" xfId="34" applyFont="1" applyFill="1" applyBorder="1" applyAlignment="1">
      <alignment/>
      <protection/>
    </xf>
    <xf numFmtId="0" fontId="3" fillId="0" borderId="31" xfId="34" applyFont="1" applyFill="1" applyBorder="1" applyAlignment="1" applyProtection="1">
      <alignment horizontal="center" vertical="center" wrapText="1"/>
      <protection locked="0"/>
    </xf>
    <xf numFmtId="0" fontId="3" fillId="33" borderId="70" xfId="34" applyFont="1" applyFill="1" applyBorder="1" applyAlignment="1" applyProtection="1">
      <alignment horizontal="center" vertical="center" wrapText="1"/>
      <protection/>
    </xf>
    <xf numFmtId="0" fontId="3" fillId="33" borderId="15" xfId="34" applyFont="1" applyFill="1" applyBorder="1" applyAlignment="1" applyProtection="1">
      <alignment horizontal="center" vertical="center" wrapText="1"/>
      <protection/>
    </xf>
    <xf numFmtId="0" fontId="41" fillId="36" borderId="113" xfId="34" applyFont="1" applyFill="1" applyBorder="1" applyAlignment="1" applyProtection="1">
      <alignment horizontal="center" vertical="center"/>
      <protection/>
    </xf>
    <xf numFmtId="0" fontId="41" fillId="36" borderId="66" xfId="34" applyFont="1" applyFill="1" applyBorder="1" applyAlignment="1" applyProtection="1">
      <alignment horizontal="center" vertical="center"/>
      <protection/>
    </xf>
    <xf numFmtId="0" fontId="41" fillId="36" borderId="114" xfId="34" applyFont="1" applyFill="1" applyBorder="1" applyAlignment="1" applyProtection="1">
      <alignment horizontal="center" vertical="center"/>
      <protection/>
    </xf>
    <xf numFmtId="0" fontId="41" fillId="36" borderId="26" xfId="34" applyFont="1" applyFill="1" applyBorder="1" applyAlignment="1" applyProtection="1">
      <alignment horizontal="center" vertical="center"/>
      <protection/>
    </xf>
    <xf numFmtId="3" fontId="6" fillId="36" borderId="115" xfId="34" applyNumberFormat="1" applyFont="1" applyFill="1" applyBorder="1" applyAlignment="1" applyProtection="1">
      <alignment horizontal="center" vertical="center"/>
      <protection/>
    </xf>
    <xf numFmtId="3" fontId="6" fillId="36" borderId="116" xfId="34" applyNumberFormat="1" applyFont="1" applyFill="1" applyBorder="1" applyAlignment="1" applyProtection="1">
      <alignment horizontal="center" vertical="center"/>
      <protection/>
    </xf>
    <xf numFmtId="0" fontId="3" fillId="33" borderId="17" xfId="34" applyFont="1" applyFill="1" applyBorder="1" applyAlignment="1" applyProtection="1">
      <alignment horizontal="center" vertical="center" wrapText="1"/>
      <protection hidden="1"/>
    </xf>
    <xf numFmtId="0" fontId="3" fillId="33" borderId="16" xfId="34" applyFont="1" applyFill="1" applyBorder="1" applyAlignment="1" applyProtection="1">
      <alignment horizontal="center" vertical="center" wrapText="1"/>
      <protection hidden="1"/>
    </xf>
    <xf numFmtId="14" fontId="3" fillId="33" borderId="32" xfId="34" applyNumberFormat="1" applyFont="1" applyFill="1" applyBorder="1" applyAlignment="1" applyProtection="1">
      <alignment horizontal="center"/>
      <protection/>
    </xf>
    <xf numFmtId="0" fontId="0" fillId="0" borderId="33" xfId="34" applyFont="1" applyBorder="1" applyAlignment="1" applyProtection="1">
      <alignment horizontal="center"/>
      <protection/>
    </xf>
    <xf numFmtId="0" fontId="0" fillId="0" borderId="117" xfId="34" applyFont="1" applyBorder="1" applyAlignment="1" applyProtection="1">
      <alignment horizontal="center"/>
      <protection/>
    </xf>
    <xf numFmtId="0" fontId="0" fillId="0" borderId="33" xfId="34" applyFont="1" applyBorder="1" applyAlignment="1">
      <alignment horizontal="center"/>
      <protection/>
    </xf>
    <xf numFmtId="0" fontId="0" fillId="0" borderId="117" xfId="34" applyFont="1" applyBorder="1" applyAlignment="1">
      <alignment horizontal="center"/>
      <protection/>
    </xf>
    <xf numFmtId="3" fontId="6" fillId="0" borderId="108" xfId="34" applyNumberFormat="1" applyFont="1" applyFill="1" applyBorder="1" applyAlignment="1" applyProtection="1">
      <alignment horizontal="center" vertical="center"/>
      <protection/>
    </xf>
    <xf numFmtId="3" fontId="6" fillId="0" borderId="109" xfId="34" applyNumberFormat="1" applyFont="1" applyFill="1" applyBorder="1" applyAlignment="1" applyProtection="1">
      <alignment horizontal="center" vertical="center"/>
      <protection/>
    </xf>
    <xf numFmtId="3" fontId="6" fillId="45" borderId="108" xfId="34" applyNumberFormat="1" applyFont="1" applyFill="1" applyBorder="1" applyAlignment="1" applyProtection="1">
      <alignment horizontal="center" vertical="center" wrapText="1"/>
      <protection/>
    </xf>
    <xf numFmtId="3" fontId="6" fillId="45" borderId="109" xfId="34" applyNumberFormat="1" applyFont="1" applyFill="1" applyBorder="1" applyAlignment="1" applyProtection="1">
      <alignment horizontal="center" vertical="center" wrapText="1"/>
      <protection/>
    </xf>
    <xf numFmtId="0" fontId="22" fillId="0" borderId="32" xfId="34" applyFont="1" applyFill="1" applyBorder="1" applyAlignment="1" applyProtection="1">
      <alignment horizontal="center" vertical="center"/>
      <protection/>
    </xf>
    <xf numFmtId="0" fontId="22" fillId="0" borderId="33" xfId="34" applyFont="1" applyFill="1" applyBorder="1" applyAlignment="1">
      <alignment horizontal="center"/>
      <protection/>
    </xf>
    <xf numFmtId="0" fontId="22" fillId="0" borderId="34" xfId="34" applyFont="1" applyFill="1" applyBorder="1" applyAlignment="1">
      <alignment horizontal="center"/>
      <protection/>
    </xf>
    <xf numFmtId="0" fontId="28" fillId="37" borderId="0" xfId="34" applyFont="1" applyFill="1" applyBorder="1" applyAlignment="1" applyProtection="1">
      <alignment horizontal="right" vertical="center"/>
      <protection locked="0"/>
    </xf>
    <xf numFmtId="0" fontId="29" fillId="37" borderId="0" xfId="34" applyFont="1" applyFill="1" applyBorder="1" applyAlignment="1" applyProtection="1">
      <alignment/>
      <protection locked="0"/>
    </xf>
    <xf numFmtId="0" fontId="1" fillId="37" borderId="118" xfId="41" applyFill="1" applyBorder="1" applyAlignment="1" applyProtection="1">
      <alignment horizontal="right" vertical="center"/>
      <protection locked="0"/>
    </xf>
    <xf numFmtId="0" fontId="34" fillId="37" borderId="72" xfId="34" applyFont="1" applyFill="1" applyBorder="1" applyAlignment="1" applyProtection="1">
      <alignment/>
      <protection locked="0"/>
    </xf>
    <xf numFmtId="0" fontId="34" fillId="37" borderId="119" xfId="34" applyFont="1" applyFill="1" applyBorder="1" applyAlignment="1" applyProtection="1">
      <alignment/>
      <protection locked="0"/>
    </xf>
    <xf numFmtId="0" fontId="41" fillId="0" borderId="113" xfId="34" applyFont="1" applyFill="1" applyBorder="1" applyAlignment="1" applyProtection="1">
      <alignment horizontal="center" vertical="center"/>
      <protection/>
    </xf>
    <xf numFmtId="0" fontId="41" fillId="0" borderId="66" xfId="34" applyFont="1" applyFill="1" applyBorder="1" applyAlignment="1" applyProtection="1">
      <alignment horizontal="center" vertical="center"/>
      <protection/>
    </xf>
    <xf numFmtId="0" fontId="41" fillId="0" borderId="114" xfId="34" applyFont="1" applyFill="1" applyBorder="1" applyAlignment="1" applyProtection="1">
      <alignment horizontal="center" vertical="center"/>
      <protection/>
    </xf>
    <xf numFmtId="0" fontId="41" fillId="0" borderId="26" xfId="34" applyFont="1" applyFill="1" applyBorder="1" applyAlignment="1" applyProtection="1">
      <alignment horizontal="center" vertical="center"/>
      <protection/>
    </xf>
    <xf numFmtId="3" fontId="6" fillId="0" borderId="115" xfId="34" applyNumberFormat="1" applyFont="1" applyFill="1" applyBorder="1" applyAlignment="1" applyProtection="1">
      <alignment horizontal="center" vertical="center"/>
      <protection/>
    </xf>
    <xf numFmtId="3" fontId="6" fillId="0" borderId="116" xfId="34" applyNumberFormat="1" applyFont="1" applyFill="1" applyBorder="1" applyAlignment="1" applyProtection="1">
      <alignment horizontal="center" vertical="center"/>
      <protection/>
    </xf>
    <xf numFmtId="0" fontId="68" fillId="0" borderId="0" xfId="34" applyFont="1" applyFill="1" applyBorder="1" applyAlignment="1" applyProtection="1">
      <alignment vertical="center"/>
      <protection/>
    </xf>
    <xf numFmtId="0" fontId="0" fillId="0" borderId="21" xfId="34" applyFont="1" applyBorder="1" applyAlignment="1">
      <alignment/>
      <protection/>
    </xf>
    <xf numFmtId="0" fontId="0" fillId="0" borderId="69" xfId="34" applyFont="1" applyBorder="1" applyAlignment="1">
      <alignment/>
      <protection/>
    </xf>
    <xf numFmtId="0" fontId="0" fillId="0" borderId="70" xfId="34" applyFont="1" applyBorder="1" applyAlignment="1">
      <alignment/>
      <protection/>
    </xf>
    <xf numFmtId="0" fontId="0" fillId="0" borderId="22" xfId="34" applyFont="1" applyBorder="1" applyAlignment="1">
      <alignment/>
      <protection/>
    </xf>
    <xf numFmtId="0" fontId="0" fillId="0" borderId="0" xfId="34" applyFont="1" applyBorder="1" applyAlignment="1">
      <alignment/>
      <protection/>
    </xf>
    <xf numFmtId="0" fontId="0" fillId="0" borderId="41" xfId="34" applyFont="1" applyBorder="1" applyAlignment="1">
      <alignment/>
      <protection/>
    </xf>
    <xf numFmtId="0" fontId="0" fillId="0" borderId="100" xfId="34" applyFont="1" applyBorder="1" applyAlignment="1">
      <alignment/>
      <protection/>
    </xf>
    <xf numFmtId="0" fontId="0" fillId="0" borderId="26" xfId="34" applyFont="1" applyBorder="1" applyAlignment="1">
      <alignment/>
      <protection/>
    </xf>
    <xf numFmtId="0" fontId="0" fillId="0" borderId="15" xfId="34" applyFont="1" applyBorder="1" applyAlignment="1">
      <alignment/>
      <protection/>
    </xf>
    <xf numFmtId="0" fontId="28" fillId="37" borderId="110" xfId="34" applyFont="1" applyFill="1" applyBorder="1" applyAlignment="1" applyProtection="1">
      <alignment vertical="center"/>
      <protection locked="0"/>
    </xf>
    <xf numFmtId="0" fontId="28" fillId="37" borderId="110" xfId="34" applyFont="1" applyFill="1" applyBorder="1" applyAlignment="1" applyProtection="1">
      <alignment horizontal="left" vertical="center"/>
      <protection locked="0"/>
    </xf>
    <xf numFmtId="0" fontId="29" fillId="37" borderId="111" xfId="34" applyFont="1" applyFill="1" applyBorder="1" applyAlignment="1" applyProtection="1">
      <alignment horizontal="left"/>
      <protection locked="0"/>
    </xf>
    <xf numFmtId="0" fontId="29" fillId="37" borderId="71" xfId="34" applyFont="1" applyFill="1" applyBorder="1" applyAlignment="1" applyProtection="1">
      <alignment horizontal="left"/>
      <protection locked="0"/>
    </xf>
    <xf numFmtId="14" fontId="28" fillId="37" borderId="51" xfId="34" applyNumberFormat="1" applyFont="1" applyFill="1" applyBorder="1" applyAlignment="1" applyProtection="1">
      <alignment horizontal="left" vertical="center"/>
      <protection locked="0"/>
    </xf>
    <xf numFmtId="0" fontId="24" fillId="40" borderId="41" xfId="34" applyFont="1" applyFill="1" applyBorder="1">
      <alignment/>
      <protection/>
    </xf>
  </cellXfs>
  <cellStyles count="71">
    <cellStyle name="Normal" xfId="0"/>
    <cellStyle name=";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ąA" xfId="34"/>
    <cellStyle name="ąA 2" xfId="35"/>
    <cellStyle name="ąA 3" xfId="36"/>
    <cellStyle name="Comma" xfId="37"/>
    <cellStyle name="Comma [0]" xfId="38"/>
    <cellStyle name="Celkem" xfId="39"/>
    <cellStyle name="Chybně" xfId="40"/>
    <cellStyle name="Hyperlink" xfId="41"/>
    <cellStyle name="Kontrolní buňka" xfId="42"/>
    <cellStyle name="Currency" xfId="43"/>
    <cellStyle name="Currency [0]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normálne_2044_47 Zam.2003" xfId="51"/>
    <cellStyle name="Normální 10" xfId="52"/>
    <cellStyle name="normální 2" xfId="53"/>
    <cellStyle name="Normální 3" xfId="54"/>
    <cellStyle name="normální 4" xfId="55"/>
    <cellStyle name="Normální 5" xfId="56"/>
    <cellStyle name="Normální 6" xfId="57"/>
    <cellStyle name="Normální 7" xfId="58"/>
    <cellStyle name="Normální 8" xfId="59"/>
    <cellStyle name="Normální 9" xfId="60"/>
    <cellStyle name="normální_BIL_VYSP.XLS" xfId="61"/>
    <cellStyle name="normální_BIL_VYSP.XLS 2" xfId="62"/>
    <cellStyle name="normální_Klient_plán_PU_max_spojený" xfId="63"/>
    <cellStyle name="normální_List1" xfId="64"/>
    <cellStyle name="normální_PlánPLR" xfId="65"/>
    <cellStyle name="normální_PlánPLR 2" xfId="66"/>
    <cellStyle name="normální_PrilohaD_OdemP" xfId="67"/>
    <cellStyle name="Followed Hyperlink" xfId="68"/>
    <cellStyle name="Poznámka" xfId="69"/>
    <cellStyle name="procent 2" xfId="70"/>
    <cellStyle name="Percent" xfId="71"/>
    <cellStyle name="Propojená buňka" xfId="72"/>
    <cellStyle name="Správně" xfId="73"/>
    <cellStyle name="Text upozornění" xfId="74"/>
    <cellStyle name="Vstup" xfId="75"/>
    <cellStyle name="Výpočet" xfId="76"/>
    <cellStyle name="Výstup" xfId="77"/>
    <cellStyle name="Vysvětlující text" xfId="78"/>
    <cellStyle name="Zvýraznění 1" xfId="79"/>
    <cellStyle name="Zvýraznění 2" xfId="80"/>
    <cellStyle name="Zvýraznění 3" xfId="81"/>
    <cellStyle name="Zvýraznění 4" xfId="82"/>
    <cellStyle name="Zvýraznění 5" xfId="83"/>
    <cellStyle name="Zvýraznění 6" xfId="84"/>
  </cellStyles>
  <dxfs count="8">
    <dxf>
      <font>
        <b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4E9D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17</xdr:row>
      <xdr:rowOff>0</xdr:rowOff>
    </xdr:from>
    <xdr:to>
      <xdr:col>6</xdr:col>
      <xdr:colOff>333375</xdr:colOff>
      <xdr:row>17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344025" y="4229100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6</xdr:col>
      <xdr:colOff>171450</xdr:colOff>
      <xdr:row>17</xdr:row>
      <xdr:rowOff>0</xdr:rowOff>
    </xdr:from>
    <xdr:to>
      <xdr:col>6</xdr:col>
      <xdr:colOff>333375</xdr:colOff>
      <xdr:row>17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9344025" y="4229100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6</xdr:col>
      <xdr:colOff>171450</xdr:colOff>
      <xdr:row>17</xdr:row>
      <xdr:rowOff>0</xdr:rowOff>
    </xdr:from>
    <xdr:to>
      <xdr:col>6</xdr:col>
      <xdr:colOff>333375</xdr:colOff>
      <xdr:row>17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344025" y="4229100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6</xdr:col>
      <xdr:colOff>171450</xdr:colOff>
      <xdr:row>17</xdr:row>
      <xdr:rowOff>0</xdr:rowOff>
    </xdr:from>
    <xdr:to>
      <xdr:col>6</xdr:col>
      <xdr:colOff>333375</xdr:colOff>
      <xdr:row>17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344025" y="4229100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6</xdr:col>
      <xdr:colOff>171450</xdr:colOff>
      <xdr:row>17</xdr:row>
      <xdr:rowOff>0</xdr:rowOff>
    </xdr:from>
    <xdr:to>
      <xdr:col>6</xdr:col>
      <xdr:colOff>333375</xdr:colOff>
      <xdr:row>17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9344025" y="4229100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6</xdr:col>
      <xdr:colOff>171450</xdr:colOff>
      <xdr:row>17</xdr:row>
      <xdr:rowOff>0</xdr:rowOff>
    </xdr:from>
    <xdr:to>
      <xdr:col>6</xdr:col>
      <xdr:colOff>333375</xdr:colOff>
      <xdr:row>17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9344025" y="4229100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6</xdr:col>
      <xdr:colOff>171450</xdr:colOff>
      <xdr:row>17</xdr:row>
      <xdr:rowOff>0</xdr:rowOff>
    </xdr:from>
    <xdr:to>
      <xdr:col>6</xdr:col>
      <xdr:colOff>333375</xdr:colOff>
      <xdr:row>17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344025" y="4229100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6</xdr:col>
      <xdr:colOff>171450</xdr:colOff>
      <xdr:row>17</xdr:row>
      <xdr:rowOff>0</xdr:rowOff>
    </xdr:from>
    <xdr:to>
      <xdr:col>6</xdr:col>
      <xdr:colOff>333375</xdr:colOff>
      <xdr:row>17</xdr:row>
      <xdr:rowOff>0</xdr:rowOff>
    </xdr:to>
    <xdr:sp>
      <xdr:nvSpPr>
        <xdr:cNvPr id="8" name="Rectangle 8"/>
        <xdr:cNvSpPr>
          <a:spLocks/>
        </xdr:cNvSpPr>
      </xdr:nvSpPr>
      <xdr:spPr>
        <a:xfrm>
          <a:off x="9344025" y="4229100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6</xdr:col>
      <xdr:colOff>171450</xdr:colOff>
      <xdr:row>17</xdr:row>
      <xdr:rowOff>0</xdr:rowOff>
    </xdr:from>
    <xdr:to>
      <xdr:col>6</xdr:col>
      <xdr:colOff>333375</xdr:colOff>
      <xdr:row>17</xdr:row>
      <xdr:rowOff>0</xdr:rowOff>
    </xdr:to>
    <xdr:sp>
      <xdr:nvSpPr>
        <xdr:cNvPr id="9" name="Rectangle 9"/>
        <xdr:cNvSpPr>
          <a:spLocks/>
        </xdr:cNvSpPr>
      </xdr:nvSpPr>
      <xdr:spPr>
        <a:xfrm>
          <a:off x="9344025" y="4229100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6</xdr:col>
      <xdr:colOff>171450</xdr:colOff>
      <xdr:row>17</xdr:row>
      <xdr:rowOff>0</xdr:rowOff>
    </xdr:from>
    <xdr:to>
      <xdr:col>6</xdr:col>
      <xdr:colOff>333375</xdr:colOff>
      <xdr:row>17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9344025" y="4229100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6</xdr:col>
      <xdr:colOff>171450</xdr:colOff>
      <xdr:row>17</xdr:row>
      <xdr:rowOff>0</xdr:rowOff>
    </xdr:from>
    <xdr:to>
      <xdr:col>6</xdr:col>
      <xdr:colOff>333375</xdr:colOff>
      <xdr:row>17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9344025" y="4229100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6</xdr:col>
      <xdr:colOff>171450</xdr:colOff>
      <xdr:row>17</xdr:row>
      <xdr:rowOff>0</xdr:rowOff>
    </xdr:from>
    <xdr:to>
      <xdr:col>6</xdr:col>
      <xdr:colOff>333375</xdr:colOff>
      <xdr:row>17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9344025" y="4229100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6</xdr:col>
      <xdr:colOff>171450</xdr:colOff>
      <xdr:row>17</xdr:row>
      <xdr:rowOff>0</xdr:rowOff>
    </xdr:from>
    <xdr:to>
      <xdr:col>6</xdr:col>
      <xdr:colOff>333375</xdr:colOff>
      <xdr:row>17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9344025" y="4229100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6</xdr:col>
      <xdr:colOff>171450</xdr:colOff>
      <xdr:row>17</xdr:row>
      <xdr:rowOff>0</xdr:rowOff>
    </xdr:from>
    <xdr:to>
      <xdr:col>6</xdr:col>
      <xdr:colOff>333375</xdr:colOff>
      <xdr:row>17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9344025" y="4229100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6</xdr:col>
      <xdr:colOff>171450</xdr:colOff>
      <xdr:row>17</xdr:row>
      <xdr:rowOff>0</xdr:rowOff>
    </xdr:from>
    <xdr:to>
      <xdr:col>6</xdr:col>
      <xdr:colOff>333375</xdr:colOff>
      <xdr:row>17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9344025" y="4229100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6</xdr:col>
      <xdr:colOff>171450</xdr:colOff>
      <xdr:row>17</xdr:row>
      <xdr:rowOff>0</xdr:rowOff>
    </xdr:from>
    <xdr:to>
      <xdr:col>6</xdr:col>
      <xdr:colOff>333375</xdr:colOff>
      <xdr:row>17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9344025" y="4229100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6</xdr:col>
      <xdr:colOff>171450</xdr:colOff>
      <xdr:row>17</xdr:row>
      <xdr:rowOff>0</xdr:rowOff>
    </xdr:from>
    <xdr:to>
      <xdr:col>6</xdr:col>
      <xdr:colOff>333375</xdr:colOff>
      <xdr:row>17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9344025" y="4229100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6</xdr:col>
      <xdr:colOff>171450</xdr:colOff>
      <xdr:row>17</xdr:row>
      <xdr:rowOff>0</xdr:rowOff>
    </xdr:from>
    <xdr:to>
      <xdr:col>6</xdr:col>
      <xdr:colOff>333375</xdr:colOff>
      <xdr:row>17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9344025" y="4229100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6</xdr:col>
      <xdr:colOff>171450</xdr:colOff>
      <xdr:row>17</xdr:row>
      <xdr:rowOff>0</xdr:rowOff>
    </xdr:from>
    <xdr:to>
      <xdr:col>6</xdr:col>
      <xdr:colOff>333375</xdr:colOff>
      <xdr:row>17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9344025" y="4229100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6</xdr:col>
      <xdr:colOff>171450</xdr:colOff>
      <xdr:row>17</xdr:row>
      <xdr:rowOff>0</xdr:rowOff>
    </xdr:from>
    <xdr:to>
      <xdr:col>6</xdr:col>
      <xdr:colOff>333375</xdr:colOff>
      <xdr:row>17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9344025" y="4229100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6</xdr:col>
      <xdr:colOff>171450</xdr:colOff>
      <xdr:row>17</xdr:row>
      <xdr:rowOff>0</xdr:rowOff>
    </xdr:from>
    <xdr:to>
      <xdr:col>6</xdr:col>
      <xdr:colOff>333375</xdr:colOff>
      <xdr:row>17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9344025" y="4229100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6</xdr:col>
      <xdr:colOff>171450</xdr:colOff>
      <xdr:row>17</xdr:row>
      <xdr:rowOff>0</xdr:rowOff>
    </xdr:from>
    <xdr:to>
      <xdr:col>6</xdr:col>
      <xdr:colOff>333375</xdr:colOff>
      <xdr:row>17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9344025" y="4229100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6</xdr:col>
      <xdr:colOff>171450</xdr:colOff>
      <xdr:row>17</xdr:row>
      <xdr:rowOff>0</xdr:rowOff>
    </xdr:from>
    <xdr:to>
      <xdr:col>6</xdr:col>
      <xdr:colOff>333375</xdr:colOff>
      <xdr:row>17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9344025" y="4229100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6</xdr:col>
      <xdr:colOff>171450</xdr:colOff>
      <xdr:row>17</xdr:row>
      <xdr:rowOff>0</xdr:rowOff>
    </xdr:from>
    <xdr:to>
      <xdr:col>6</xdr:col>
      <xdr:colOff>333375</xdr:colOff>
      <xdr:row>17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9344025" y="4229100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6</xdr:col>
      <xdr:colOff>171450</xdr:colOff>
      <xdr:row>17</xdr:row>
      <xdr:rowOff>0</xdr:rowOff>
    </xdr:from>
    <xdr:to>
      <xdr:col>6</xdr:col>
      <xdr:colOff>333375</xdr:colOff>
      <xdr:row>17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9344025" y="4229100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6</xdr:col>
      <xdr:colOff>171450</xdr:colOff>
      <xdr:row>17</xdr:row>
      <xdr:rowOff>0</xdr:rowOff>
    </xdr:from>
    <xdr:to>
      <xdr:col>6</xdr:col>
      <xdr:colOff>333375</xdr:colOff>
      <xdr:row>17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9344025" y="4229100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6</xdr:col>
      <xdr:colOff>171450</xdr:colOff>
      <xdr:row>17</xdr:row>
      <xdr:rowOff>0</xdr:rowOff>
    </xdr:from>
    <xdr:to>
      <xdr:col>6</xdr:col>
      <xdr:colOff>333375</xdr:colOff>
      <xdr:row>17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9344025" y="4229100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6</xdr:col>
      <xdr:colOff>171450</xdr:colOff>
      <xdr:row>17</xdr:row>
      <xdr:rowOff>0</xdr:rowOff>
    </xdr:from>
    <xdr:to>
      <xdr:col>6</xdr:col>
      <xdr:colOff>333375</xdr:colOff>
      <xdr:row>17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9344025" y="4229100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6</xdr:col>
      <xdr:colOff>171450</xdr:colOff>
      <xdr:row>17</xdr:row>
      <xdr:rowOff>0</xdr:rowOff>
    </xdr:from>
    <xdr:to>
      <xdr:col>6</xdr:col>
      <xdr:colOff>333375</xdr:colOff>
      <xdr:row>17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9344025" y="4229100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6</xdr:col>
      <xdr:colOff>171450</xdr:colOff>
      <xdr:row>17</xdr:row>
      <xdr:rowOff>0</xdr:rowOff>
    </xdr:from>
    <xdr:to>
      <xdr:col>6</xdr:col>
      <xdr:colOff>333375</xdr:colOff>
      <xdr:row>17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9344025" y="4229100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6</xdr:col>
      <xdr:colOff>171450</xdr:colOff>
      <xdr:row>17</xdr:row>
      <xdr:rowOff>0</xdr:rowOff>
    </xdr:from>
    <xdr:to>
      <xdr:col>6</xdr:col>
      <xdr:colOff>333375</xdr:colOff>
      <xdr:row>17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9344025" y="4229100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6</xdr:col>
      <xdr:colOff>171450</xdr:colOff>
      <xdr:row>17</xdr:row>
      <xdr:rowOff>0</xdr:rowOff>
    </xdr:from>
    <xdr:to>
      <xdr:col>6</xdr:col>
      <xdr:colOff>333375</xdr:colOff>
      <xdr:row>17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9344025" y="4229100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6</xdr:col>
      <xdr:colOff>171450</xdr:colOff>
      <xdr:row>17</xdr:row>
      <xdr:rowOff>0</xdr:rowOff>
    </xdr:from>
    <xdr:to>
      <xdr:col>6</xdr:col>
      <xdr:colOff>333375</xdr:colOff>
      <xdr:row>17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9344025" y="4229100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6</xdr:col>
      <xdr:colOff>171450</xdr:colOff>
      <xdr:row>17</xdr:row>
      <xdr:rowOff>0</xdr:rowOff>
    </xdr:from>
    <xdr:to>
      <xdr:col>6</xdr:col>
      <xdr:colOff>333375</xdr:colOff>
      <xdr:row>17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9344025" y="4229100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12</xdr:col>
      <xdr:colOff>0</xdr:colOff>
      <xdr:row>305</xdr:row>
      <xdr:rowOff>19050</xdr:rowOff>
    </xdr:from>
    <xdr:to>
      <xdr:col>12</xdr:col>
      <xdr:colOff>0</xdr:colOff>
      <xdr:row>305</xdr:row>
      <xdr:rowOff>171450</xdr:rowOff>
    </xdr:to>
    <xdr:sp>
      <xdr:nvSpPr>
        <xdr:cNvPr id="35" name="Rectangle 35"/>
        <xdr:cNvSpPr>
          <a:spLocks/>
        </xdr:cNvSpPr>
      </xdr:nvSpPr>
      <xdr:spPr>
        <a:xfrm>
          <a:off x="16002000" y="57178575"/>
          <a:ext cx="0" cy="15240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12</xdr:col>
      <xdr:colOff>0</xdr:colOff>
      <xdr:row>305</xdr:row>
      <xdr:rowOff>19050</xdr:rowOff>
    </xdr:from>
    <xdr:to>
      <xdr:col>12</xdr:col>
      <xdr:colOff>0</xdr:colOff>
      <xdr:row>305</xdr:row>
      <xdr:rowOff>171450</xdr:rowOff>
    </xdr:to>
    <xdr:sp>
      <xdr:nvSpPr>
        <xdr:cNvPr id="36" name="Rectangle 36"/>
        <xdr:cNvSpPr>
          <a:spLocks/>
        </xdr:cNvSpPr>
      </xdr:nvSpPr>
      <xdr:spPr>
        <a:xfrm>
          <a:off x="16002000" y="57178575"/>
          <a:ext cx="0" cy="15240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12</xdr:col>
      <xdr:colOff>0</xdr:colOff>
      <xdr:row>305</xdr:row>
      <xdr:rowOff>19050</xdr:rowOff>
    </xdr:from>
    <xdr:to>
      <xdr:col>12</xdr:col>
      <xdr:colOff>0</xdr:colOff>
      <xdr:row>305</xdr:row>
      <xdr:rowOff>171450</xdr:rowOff>
    </xdr:to>
    <xdr:sp>
      <xdr:nvSpPr>
        <xdr:cNvPr id="37" name="Rectangle 37"/>
        <xdr:cNvSpPr>
          <a:spLocks/>
        </xdr:cNvSpPr>
      </xdr:nvSpPr>
      <xdr:spPr>
        <a:xfrm>
          <a:off x="16002000" y="57178575"/>
          <a:ext cx="0" cy="15240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1</xdr:col>
      <xdr:colOff>419100</xdr:colOff>
      <xdr:row>4</xdr:row>
      <xdr:rowOff>171450</xdr:rowOff>
    </xdr:from>
    <xdr:to>
      <xdr:col>3</xdr:col>
      <xdr:colOff>2390775</xdr:colOff>
      <xdr:row>14</xdr:row>
      <xdr:rowOff>9525</xdr:rowOff>
    </xdr:to>
    <xdr:pic>
      <xdr:nvPicPr>
        <xdr:cNvPr id="38" name="Picture 48" descr="Rating M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104900"/>
          <a:ext cx="363855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131</xdr:row>
      <xdr:rowOff>19050</xdr:rowOff>
    </xdr:from>
    <xdr:to>
      <xdr:col>12</xdr:col>
      <xdr:colOff>0</xdr:colOff>
      <xdr:row>131</xdr:row>
      <xdr:rowOff>171450</xdr:rowOff>
    </xdr:to>
    <xdr:sp>
      <xdr:nvSpPr>
        <xdr:cNvPr id="1" name="Rectangle 2"/>
        <xdr:cNvSpPr>
          <a:spLocks/>
        </xdr:cNvSpPr>
      </xdr:nvSpPr>
      <xdr:spPr>
        <a:xfrm>
          <a:off x="16563975" y="24250650"/>
          <a:ext cx="0" cy="15240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12</xdr:col>
      <xdr:colOff>0</xdr:colOff>
      <xdr:row>131</xdr:row>
      <xdr:rowOff>19050</xdr:rowOff>
    </xdr:from>
    <xdr:to>
      <xdr:col>12</xdr:col>
      <xdr:colOff>0</xdr:colOff>
      <xdr:row>131</xdr:row>
      <xdr:rowOff>171450</xdr:rowOff>
    </xdr:to>
    <xdr:sp>
      <xdr:nvSpPr>
        <xdr:cNvPr id="2" name="Rectangle 3"/>
        <xdr:cNvSpPr>
          <a:spLocks/>
        </xdr:cNvSpPr>
      </xdr:nvSpPr>
      <xdr:spPr>
        <a:xfrm>
          <a:off x="16563975" y="24250650"/>
          <a:ext cx="0" cy="15240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12</xdr:col>
      <xdr:colOff>0</xdr:colOff>
      <xdr:row>131</xdr:row>
      <xdr:rowOff>19050</xdr:rowOff>
    </xdr:from>
    <xdr:to>
      <xdr:col>12</xdr:col>
      <xdr:colOff>0</xdr:colOff>
      <xdr:row>131</xdr:row>
      <xdr:rowOff>171450</xdr:rowOff>
    </xdr:to>
    <xdr:sp>
      <xdr:nvSpPr>
        <xdr:cNvPr id="3" name="Rectangle 4"/>
        <xdr:cNvSpPr>
          <a:spLocks/>
        </xdr:cNvSpPr>
      </xdr:nvSpPr>
      <xdr:spPr>
        <a:xfrm>
          <a:off x="16563975" y="24250650"/>
          <a:ext cx="0" cy="15240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1</xdr:col>
      <xdr:colOff>304800</xdr:colOff>
      <xdr:row>4</xdr:row>
      <xdr:rowOff>161925</xdr:rowOff>
    </xdr:from>
    <xdr:to>
      <xdr:col>3</xdr:col>
      <xdr:colOff>1857375</xdr:colOff>
      <xdr:row>13</xdr:row>
      <xdr:rowOff>219075</xdr:rowOff>
    </xdr:to>
    <xdr:pic>
      <xdr:nvPicPr>
        <xdr:cNvPr id="4" name="Picture 48" descr="Rating M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057275"/>
          <a:ext cx="362902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197</xdr:row>
      <xdr:rowOff>0</xdr:rowOff>
    </xdr:from>
    <xdr:to>
      <xdr:col>11</xdr:col>
      <xdr:colOff>0</xdr:colOff>
      <xdr:row>197</xdr:row>
      <xdr:rowOff>0</xdr:rowOff>
    </xdr:to>
    <xdr:sp>
      <xdr:nvSpPr>
        <xdr:cNvPr id="1" name="Rectangle 35"/>
        <xdr:cNvSpPr>
          <a:spLocks/>
        </xdr:cNvSpPr>
      </xdr:nvSpPr>
      <xdr:spPr>
        <a:xfrm>
          <a:off x="13535025" y="3857625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11</xdr:col>
      <xdr:colOff>0</xdr:colOff>
      <xdr:row>197</xdr:row>
      <xdr:rowOff>0</xdr:rowOff>
    </xdr:from>
    <xdr:to>
      <xdr:col>11</xdr:col>
      <xdr:colOff>0</xdr:colOff>
      <xdr:row>197</xdr:row>
      <xdr:rowOff>0</xdr:rowOff>
    </xdr:to>
    <xdr:sp>
      <xdr:nvSpPr>
        <xdr:cNvPr id="2" name="Rectangle 36"/>
        <xdr:cNvSpPr>
          <a:spLocks/>
        </xdr:cNvSpPr>
      </xdr:nvSpPr>
      <xdr:spPr>
        <a:xfrm>
          <a:off x="13535025" y="3857625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11</xdr:col>
      <xdr:colOff>0</xdr:colOff>
      <xdr:row>197</xdr:row>
      <xdr:rowOff>0</xdr:rowOff>
    </xdr:from>
    <xdr:to>
      <xdr:col>11</xdr:col>
      <xdr:colOff>0</xdr:colOff>
      <xdr:row>197</xdr:row>
      <xdr:rowOff>0</xdr:rowOff>
    </xdr:to>
    <xdr:sp>
      <xdr:nvSpPr>
        <xdr:cNvPr id="3" name="Rectangle 37"/>
        <xdr:cNvSpPr>
          <a:spLocks/>
        </xdr:cNvSpPr>
      </xdr:nvSpPr>
      <xdr:spPr>
        <a:xfrm>
          <a:off x="13535025" y="3857625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4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35" customWidth="1"/>
    <col min="2" max="7" width="16.375" style="35" customWidth="1"/>
    <col min="8" max="8" width="16.25390625" style="35" customWidth="1"/>
    <col min="9" max="16384" width="9.125" style="35" customWidth="1"/>
  </cols>
  <sheetData>
    <row r="1" spans="1:17" s="17" customFormat="1" ht="38.25" customHeight="1">
      <c r="A1" s="645" t="s">
        <v>327</v>
      </c>
      <c r="B1" s="646"/>
      <c r="C1" s="646"/>
      <c r="D1" s="646"/>
      <c r="E1" s="646"/>
      <c r="F1" s="646"/>
      <c r="G1" s="646"/>
      <c r="H1" s="646"/>
      <c r="I1" s="27"/>
      <c r="J1" s="27"/>
      <c r="K1" s="27"/>
      <c r="L1" s="27"/>
      <c r="M1" s="27"/>
      <c r="N1" s="28"/>
      <c r="O1" s="28"/>
      <c r="P1" s="28"/>
      <c r="Q1" s="28"/>
    </row>
    <row r="2" spans="1:13" s="30" customFormat="1" ht="30" customHeight="1">
      <c r="A2" s="656" t="s">
        <v>290</v>
      </c>
      <c r="B2" s="657"/>
      <c r="C2" s="657"/>
      <c r="D2" s="657"/>
      <c r="E2" s="657"/>
      <c r="F2" s="657"/>
      <c r="G2" s="657"/>
      <c r="H2" s="657"/>
      <c r="I2" s="29"/>
      <c r="J2" s="29"/>
      <c r="K2" s="29"/>
      <c r="L2" s="29"/>
      <c r="M2" s="29"/>
    </row>
    <row r="3" spans="1:13" s="30" customFormat="1" ht="25.5" customHeight="1">
      <c r="A3" s="647" t="s">
        <v>110</v>
      </c>
      <c r="B3" s="649"/>
      <c r="C3" s="649"/>
      <c r="D3" s="649"/>
      <c r="E3" s="649"/>
      <c r="F3" s="649"/>
      <c r="G3" s="649"/>
      <c r="H3" s="649"/>
      <c r="I3" s="29"/>
      <c r="J3" s="29"/>
      <c r="K3" s="29"/>
      <c r="L3" s="29"/>
      <c r="M3" s="29"/>
    </row>
    <row r="4" spans="1:13" s="30" customFormat="1" ht="22.5" customHeight="1">
      <c r="A4" s="650" t="s">
        <v>1026</v>
      </c>
      <c r="B4" s="651"/>
      <c r="C4" s="651"/>
      <c r="D4" s="651"/>
      <c r="E4" s="651"/>
      <c r="F4" s="651"/>
      <c r="G4" s="651"/>
      <c r="H4" s="652"/>
      <c r="I4" s="29"/>
      <c r="J4" s="29"/>
      <c r="K4" s="29"/>
      <c r="L4" s="29"/>
      <c r="M4" s="29"/>
    </row>
    <row r="5" spans="1:13" s="30" customFormat="1" ht="32.25" customHeight="1">
      <c r="A5" s="647" t="s">
        <v>324</v>
      </c>
      <c r="B5" s="649"/>
      <c r="C5" s="649"/>
      <c r="D5" s="649"/>
      <c r="E5" s="649"/>
      <c r="F5" s="649"/>
      <c r="G5" s="649"/>
      <c r="H5" s="649"/>
      <c r="I5" s="29"/>
      <c r="J5" s="29"/>
      <c r="K5" s="29"/>
      <c r="L5" s="29"/>
      <c r="M5" s="29"/>
    </row>
    <row r="6" spans="1:13" s="30" customFormat="1" ht="28.5" customHeight="1">
      <c r="A6" s="647" t="s">
        <v>296</v>
      </c>
      <c r="B6" s="649"/>
      <c r="C6" s="649"/>
      <c r="D6" s="649"/>
      <c r="E6" s="649"/>
      <c r="F6" s="649"/>
      <c r="G6" s="649"/>
      <c r="H6" s="649"/>
      <c r="I6" s="29"/>
      <c r="J6" s="29"/>
      <c r="K6" s="29"/>
      <c r="L6" s="29"/>
      <c r="M6" s="29"/>
    </row>
    <row r="7" spans="1:13" s="30" customFormat="1" ht="27" customHeight="1">
      <c r="A7" s="647" t="s">
        <v>291</v>
      </c>
      <c r="B7" s="649"/>
      <c r="C7" s="649"/>
      <c r="D7" s="649"/>
      <c r="E7" s="649"/>
      <c r="F7" s="649"/>
      <c r="G7" s="649"/>
      <c r="H7" s="649"/>
      <c r="I7" s="29"/>
      <c r="J7" s="29"/>
      <c r="K7" s="29"/>
      <c r="L7" s="29"/>
      <c r="M7" s="29"/>
    </row>
    <row r="8" spans="1:13" s="30" customFormat="1" ht="32.25" customHeight="1">
      <c r="A8" s="31" t="s">
        <v>292</v>
      </c>
      <c r="B8" s="647" t="s">
        <v>325</v>
      </c>
      <c r="C8" s="648"/>
      <c r="D8" s="648"/>
      <c r="E8" s="648"/>
      <c r="F8" s="648"/>
      <c r="G8" s="648"/>
      <c r="H8" s="648"/>
      <c r="I8" s="29"/>
      <c r="J8" s="29"/>
      <c r="K8" s="29"/>
      <c r="L8" s="29"/>
      <c r="M8" s="29"/>
    </row>
    <row r="9" spans="1:13" s="30" customFormat="1" ht="32.25" customHeight="1">
      <c r="A9" s="32" t="s">
        <v>292</v>
      </c>
      <c r="B9" s="647" t="s">
        <v>326</v>
      </c>
      <c r="C9" s="648"/>
      <c r="D9" s="648"/>
      <c r="E9" s="648"/>
      <c r="F9" s="648"/>
      <c r="G9" s="648"/>
      <c r="H9" s="648"/>
      <c r="I9" s="29"/>
      <c r="J9" s="29"/>
      <c r="K9" s="29"/>
      <c r="L9" s="29"/>
      <c r="M9" s="29"/>
    </row>
    <row r="10" spans="1:13" s="30" customFormat="1" ht="46.5" customHeight="1">
      <c r="A10" s="658" t="s">
        <v>295</v>
      </c>
      <c r="B10" s="659"/>
      <c r="C10" s="659"/>
      <c r="D10" s="659"/>
      <c r="E10" s="659"/>
      <c r="F10" s="659"/>
      <c r="G10" s="659"/>
      <c r="H10" s="660"/>
      <c r="I10" s="29"/>
      <c r="J10" s="29"/>
      <c r="K10" s="29"/>
      <c r="L10" s="29"/>
      <c r="M10" s="29"/>
    </row>
    <row r="11" spans="1:13" s="30" customFormat="1" ht="132" customHeight="1">
      <c r="A11" s="661" t="s">
        <v>336</v>
      </c>
      <c r="B11" s="659"/>
      <c r="C11" s="659"/>
      <c r="D11" s="659"/>
      <c r="E11" s="659"/>
      <c r="F11" s="659"/>
      <c r="G11" s="659"/>
      <c r="H11" s="660"/>
      <c r="I11" s="29"/>
      <c r="J11" s="29"/>
      <c r="K11" s="29"/>
      <c r="L11" s="29"/>
      <c r="M11" s="29"/>
    </row>
    <row r="12" spans="1:13" s="30" customFormat="1" ht="75" customHeight="1">
      <c r="A12" s="653" t="s">
        <v>337</v>
      </c>
      <c r="B12" s="654"/>
      <c r="C12" s="654"/>
      <c r="D12" s="654"/>
      <c r="E12" s="654"/>
      <c r="F12" s="654"/>
      <c r="G12" s="654"/>
      <c r="H12" s="655"/>
      <c r="I12" s="29"/>
      <c r="J12" s="29"/>
      <c r="K12" s="29"/>
      <c r="L12" s="29"/>
      <c r="M12" s="29"/>
    </row>
    <row r="13" spans="1:13" s="30" customFormat="1" ht="36.75" customHeight="1">
      <c r="A13" s="647"/>
      <c r="B13" s="649"/>
      <c r="C13" s="649"/>
      <c r="D13" s="649"/>
      <c r="E13" s="649"/>
      <c r="F13" s="649"/>
      <c r="G13" s="649"/>
      <c r="H13" s="649"/>
      <c r="I13" s="29"/>
      <c r="J13" s="29"/>
      <c r="K13" s="29"/>
      <c r="L13" s="29"/>
      <c r="M13" s="29"/>
    </row>
    <row r="14" spans="1:13" s="30" customFormat="1" ht="40.5" customHeight="1">
      <c r="A14" s="662"/>
      <c r="B14" s="649"/>
      <c r="C14" s="649"/>
      <c r="D14" s="649"/>
      <c r="E14" s="649"/>
      <c r="F14" s="649"/>
      <c r="G14" s="649"/>
      <c r="H14" s="649"/>
      <c r="I14" s="29"/>
      <c r="J14" s="29"/>
      <c r="K14" s="29"/>
      <c r="L14" s="29"/>
      <c r="M14" s="29"/>
    </row>
    <row r="15" spans="1:13" s="30" customFormat="1" ht="32.25" customHeight="1">
      <c r="A15" s="647"/>
      <c r="B15" s="649"/>
      <c r="C15" s="649"/>
      <c r="D15" s="649"/>
      <c r="E15" s="649"/>
      <c r="F15" s="649"/>
      <c r="G15" s="649"/>
      <c r="H15" s="649"/>
      <c r="I15" s="29"/>
      <c r="J15" s="29"/>
      <c r="K15" s="29"/>
      <c r="L15" s="29"/>
      <c r="M15" s="29"/>
    </row>
    <row r="16" spans="1:13" s="30" customFormat="1" ht="17.25" customHeight="1">
      <c r="A16" s="31"/>
      <c r="B16" s="649"/>
      <c r="C16" s="649"/>
      <c r="D16" s="649"/>
      <c r="E16" s="649"/>
      <c r="F16" s="649"/>
      <c r="G16" s="649"/>
      <c r="H16" s="649"/>
      <c r="I16" s="29"/>
      <c r="J16" s="29"/>
      <c r="K16" s="29"/>
      <c r="L16" s="29"/>
      <c r="M16" s="29"/>
    </row>
    <row r="17" spans="1:13" s="30" customFormat="1" ht="17.25" customHeight="1">
      <c r="A17" s="31"/>
      <c r="B17" s="649"/>
      <c r="C17" s="649"/>
      <c r="D17" s="649"/>
      <c r="E17" s="649"/>
      <c r="F17" s="649"/>
      <c r="G17" s="649"/>
      <c r="H17" s="649"/>
      <c r="I17" s="29"/>
      <c r="J17" s="29"/>
      <c r="K17" s="29"/>
      <c r="L17" s="29"/>
      <c r="M17" s="29"/>
    </row>
    <row r="18" spans="1:13" s="30" customFormat="1" ht="39" customHeight="1">
      <c r="A18" s="647"/>
      <c r="B18" s="649"/>
      <c r="C18" s="649"/>
      <c r="D18" s="649"/>
      <c r="E18" s="649"/>
      <c r="F18" s="649"/>
      <c r="G18" s="649"/>
      <c r="H18" s="649"/>
      <c r="I18" s="29"/>
      <c r="J18" s="29"/>
      <c r="K18" s="29"/>
      <c r="L18" s="29"/>
      <c r="M18" s="29"/>
    </row>
    <row r="19" spans="1:13" s="30" customFormat="1" ht="17.25" customHeight="1">
      <c r="A19" s="643"/>
      <c r="B19" s="644"/>
      <c r="C19" s="644"/>
      <c r="D19" s="641"/>
      <c r="E19" s="642"/>
      <c r="F19" s="642"/>
      <c r="G19" s="642"/>
      <c r="H19" s="642"/>
      <c r="I19" s="33"/>
      <c r="J19" s="29"/>
      <c r="K19" s="29"/>
      <c r="L19" s="29"/>
      <c r="M19" s="29"/>
    </row>
    <row r="20" spans="1:13" s="30" customFormat="1" ht="17.25" customHeight="1">
      <c r="A20" s="643"/>
      <c r="B20" s="644"/>
      <c r="C20" s="644"/>
      <c r="D20" s="641"/>
      <c r="E20" s="642"/>
      <c r="F20" s="642"/>
      <c r="G20" s="642"/>
      <c r="H20" s="642"/>
      <c r="I20" s="33"/>
      <c r="J20" s="29"/>
      <c r="K20" s="29"/>
      <c r="L20" s="29"/>
      <c r="M20" s="29"/>
    </row>
    <row r="21" spans="1:13" s="30" customFormat="1" ht="17.25" customHeight="1">
      <c r="A21" s="643"/>
      <c r="B21" s="644"/>
      <c r="C21" s="644"/>
      <c r="D21" s="641"/>
      <c r="E21" s="642"/>
      <c r="F21" s="642"/>
      <c r="G21" s="642"/>
      <c r="H21" s="642"/>
      <c r="I21" s="33"/>
      <c r="J21" s="29"/>
      <c r="K21" s="29"/>
      <c r="L21" s="29"/>
      <c r="M21" s="29"/>
    </row>
    <row r="22" spans="1:13" s="30" customFormat="1" ht="17.25" customHeight="1">
      <c r="A22" s="643"/>
      <c r="B22" s="644"/>
      <c r="C22" s="644"/>
      <c r="D22" s="641"/>
      <c r="E22" s="642"/>
      <c r="F22" s="642"/>
      <c r="G22" s="642"/>
      <c r="H22" s="642"/>
      <c r="I22" s="33"/>
      <c r="J22" s="29"/>
      <c r="K22" s="29"/>
      <c r="L22" s="29"/>
      <c r="M22" s="29"/>
    </row>
    <row r="23" spans="1:13" s="30" customFormat="1" ht="17.25" customHeight="1">
      <c r="A23" s="643"/>
      <c r="B23" s="644"/>
      <c r="C23" s="644"/>
      <c r="D23" s="641"/>
      <c r="E23" s="642"/>
      <c r="F23" s="642"/>
      <c r="G23" s="642"/>
      <c r="H23" s="642"/>
      <c r="I23" s="33"/>
      <c r="J23" s="29"/>
      <c r="K23" s="29"/>
      <c r="L23" s="29"/>
      <c r="M23" s="29"/>
    </row>
    <row r="24" spans="1:13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1:13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1:13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7" spans="1:13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1:13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1:13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pans="1:13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</row>
    <row r="33" spans="1:13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</row>
    <row r="34" spans="1:13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</row>
    <row r="35" spans="1:13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</row>
    <row r="36" spans="1:13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pans="1:13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1:13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spans="1:13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1:13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1:13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3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1:13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  <row r="47" spans="1:13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3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</row>
    <row r="49" spans="1:13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</row>
    <row r="50" spans="1:13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1:13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1:13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</row>
    <row r="53" spans="1:13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1:13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</row>
    <row r="55" spans="1:13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13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1:13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1:13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</row>
    <row r="59" spans="1:13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</row>
    <row r="60" spans="1:13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</row>
    <row r="61" spans="1:13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1:13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</row>
    <row r="63" spans="1:13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</row>
    <row r="64" spans="1:13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</row>
    <row r="65" spans="1:13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1:13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7" spans="1:13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</row>
    <row r="68" spans="1:13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</row>
    <row r="69" spans="1:13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</row>
    <row r="70" spans="1:13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</row>
    <row r="71" spans="1:13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</row>
    <row r="72" spans="1:13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</row>
    <row r="73" spans="1:13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</row>
    <row r="74" spans="1:13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</row>
    <row r="75" spans="1:13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</row>
    <row r="76" spans="1:13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</row>
    <row r="77" spans="1:13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</row>
    <row r="78" spans="1:13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</row>
    <row r="79" spans="1:13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</row>
    <row r="80" spans="1:13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</row>
    <row r="81" spans="1:13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</row>
    <row r="82" spans="1:13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</row>
    <row r="83" spans="1:13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</row>
    <row r="84" spans="1:13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</row>
    <row r="85" spans="1:13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</row>
    <row r="86" spans="1:13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</row>
    <row r="87" spans="1:13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1:13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</row>
    <row r="89" spans="1:13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</row>
    <row r="90" spans="1:13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</row>
    <row r="91" spans="1:13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</row>
    <row r="92" spans="1:13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</row>
    <row r="93" spans="1:13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</row>
    <row r="94" spans="1:13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</row>
    <row r="95" spans="1:13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</row>
    <row r="96" spans="1:13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</row>
    <row r="97" spans="1:13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</row>
    <row r="98" spans="1:13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</row>
    <row r="99" spans="1:13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</row>
    <row r="100" spans="1:13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</row>
    <row r="101" spans="1:13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</row>
    <row r="102" spans="1:13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</row>
    <row r="103" spans="1:13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</row>
    <row r="104" spans="1:13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1:13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</row>
    <row r="106" spans="1:13" ht="12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</row>
    <row r="107" spans="1:13" ht="12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</row>
    <row r="108" spans="1:13" ht="12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</row>
    <row r="109" spans="1:13" ht="12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</row>
    <row r="110" spans="1:13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</row>
    <row r="111" spans="1:13" ht="12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</row>
    <row r="112" spans="1:13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</row>
    <row r="113" spans="1:13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</row>
    <row r="114" spans="1:13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1:13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</row>
    <row r="117" spans="1:13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</row>
    <row r="118" spans="1:13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</row>
    <row r="119" spans="1:13" ht="12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</row>
    <row r="120" spans="1:13" ht="12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</row>
    <row r="121" spans="1:13" ht="12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</row>
    <row r="122" spans="1:13" ht="12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</row>
    <row r="123" spans="1:13" ht="12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</row>
    <row r="124" spans="1:13" ht="12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</row>
    <row r="125" spans="1:13" ht="12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</row>
    <row r="126" spans="1:13" ht="12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</row>
    <row r="127" spans="1:13" ht="12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</row>
    <row r="128" spans="1:13" ht="12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</row>
    <row r="129" spans="1:13" ht="12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</row>
    <row r="130" spans="1:13" ht="12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</row>
    <row r="131" spans="1:13" ht="12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</row>
    <row r="132" spans="1:13" ht="12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</row>
    <row r="133" spans="1:13" ht="12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</row>
    <row r="134" spans="1:13" ht="12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3" ht="12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</row>
    <row r="136" spans="1:13" ht="12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</row>
    <row r="137" spans="1:13" ht="12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</row>
    <row r="138" spans="1:13" ht="12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</row>
    <row r="139" spans="1:13" ht="12.7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</row>
    <row r="140" spans="1:13" ht="12.7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</row>
    <row r="141" spans="1:13" ht="12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</row>
    <row r="142" spans="1:13" ht="12.7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</row>
    <row r="143" spans="1:13" ht="12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</row>
    <row r="144" spans="1:13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</row>
    <row r="145" spans="1:13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</row>
    <row r="146" spans="1:13" ht="12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</row>
    <row r="147" spans="1:13" ht="12.7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</row>
    <row r="148" spans="1:13" ht="12.7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</row>
    <row r="149" spans="1:13" ht="12.7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</row>
    <row r="150" spans="1:13" ht="12.7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</row>
    <row r="151" spans="1:13" ht="12.7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</row>
    <row r="152" spans="1:13" ht="12.7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</row>
    <row r="153" spans="1:13" ht="12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</row>
    <row r="154" spans="1:13" ht="12.7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1:13" ht="12.7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</row>
    <row r="156" spans="1:13" ht="12.7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</row>
    <row r="157" spans="1:13" ht="12.7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</row>
    <row r="158" spans="1:13" ht="12.7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</row>
    <row r="159" spans="1:13" ht="12.7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</row>
    <row r="160" spans="1:13" ht="12.7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</row>
    <row r="161" spans="1:13" ht="12.7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</row>
    <row r="162" spans="1:13" ht="12.7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</row>
    <row r="163" spans="1:13" ht="12.7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</row>
    <row r="164" spans="1:13" ht="12.7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</row>
    <row r="165" spans="1:13" ht="12.7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</row>
    <row r="166" spans="1:13" ht="12.7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</row>
    <row r="167" spans="1:13" ht="12.7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</row>
    <row r="168" spans="1:13" ht="12.7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</row>
    <row r="169" spans="1:13" ht="12.7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</row>
    <row r="170" spans="1:13" ht="12.7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</row>
    <row r="171" spans="1:13" ht="12.7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</row>
    <row r="172" spans="1:13" ht="12.7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</row>
    <row r="173" spans="1:13" ht="12.7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</row>
    <row r="174" spans="1:13" ht="12.7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</row>
    <row r="175" spans="1:13" ht="12.7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</row>
    <row r="176" spans="1:13" ht="12.7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</row>
    <row r="177" spans="1:13" ht="12.7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</row>
    <row r="178" spans="1:13" ht="12.7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</row>
    <row r="179" spans="1:13" ht="12.7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</row>
    <row r="180" spans="1:13" ht="12.7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</row>
    <row r="181" spans="1:13" ht="12.7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</row>
    <row r="182" spans="1:13" ht="12.7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</row>
    <row r="183" spans="1:13" ht="12.7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</row>
    <row r="184" spans="1:13" ht="12.7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</row>
    <row r="185" spans="1:13" ht="12.7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</row>
    <row r="186" spans="1:13" ht="12.7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</row>
    <row r="187" spans="1:13" ht="12.7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</row>
    <row r="188" spans="1:13" ht="12.7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</row>
    <row r="189" spans="1:13" ht="12.7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</row>
    <row r="190" spans="1:13" ht="12.7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</row>
    <row r="191" spans="1:13" ht="12.7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</row>
    <row r="192" spans="1:13" ht="12.7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</row>
    <row r="193" spans="1:13" ht="12.7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</row>
    <row r="194" spans="1:13" ht="12.7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</row>
    <row r="195" spans="1:13" ht="12.7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</row>
    <row r="196" spans="1:13" ht="12.7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</row>
    <row r="197" spans="1:13" ht="12.7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</row>
    <row r="198" spans="1:13" ht="12.7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</row>
    <row r="199" spans="1:13" ht="12.7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</row>
    <row r="200" spans="1:13" ht="12.7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</row>
    <row r="201" spans="1:13" ht="12.7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</row>
    <row r="202" spans="1:13" ht="12.7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</row>
    <row r="203" spans="1:13" ht="12.7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</row>
    <row r="204" spans="1:13" ht="12.7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</row>
  </sheetData>
  <sheetProtection password="B427" sheet="1" objects="1" scenarios="1"/>
  <mergeCells count="28">
    <mergeCell ref="A2:H2"/>
    <mergeCell ref="A15:H15"/>
    <mergeCell ref="A10:H10"/>
    <mergeCell ref="D19:H19"/>
    <mergeCell ref="D20:H20"/>
    <mergeCell ref="A11:H11"/>
    <mergeCell ref="B16:H16"/>
    <mergeCell ref="B17:H17"/>
    <mergeCell ref="A13:H13"/>
    <mergeCell ref="A14:H14"/>
    <mergeCell ref="A1:H1"/>
    <mergeCell ref="B9:H9"/>
    <mergeCell ref="A3:H3"/>
    <mergeCell ref="A5:H5"/>
    <mergeCell ref="A6:H6"/>
    <mergeCell ref="A18:H18"/>
    <mergeCell ref="B8:H8"/>
    <mergeCell ref="A4:H4"/>
    <mergeCell ref="A12:H12"/>
    <mergeCell ref="A7:H7"/>
    <mergeCell ref="D23:H23"/>
    <mergeCell ref="A22:C22"/>
    <mergeCell ref="A23:C23"/>
    <mergeCell ref="A19:C19"/>
    <mergeCell ref="A20:C20"/>
    <mergeCell ref="A21:C21"/>
    <mergeCell ref="D22:H22"/>
    <mergeCell ref="D21:H21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39"/>
  <sheetViews>
    <sheetView tabSelected="1" zoomScale="80" zoomScaleNormal="80" zoomScalePageLayoutView="0" workbookViewId="0" topLeftCell="A1">
      <selection activeCell="E4" sqref="E4:J4"/>
    </sheetView>
  </sheetViews>
  <sheetFormatPr defaultColWidth="9.00390625" defaultRowHeight="12.75"/>
  <cols>
    <col min="1" max="1" width="1.625" style="9" customWidth="1"/>
    <col min="2" max="2" width="10.625" style="9" customWidth="1"/>
    <col min="3" max="3" width="11.25390625" style="22" customWidth="1"/>
    <col min="4" max="4" width="67.25390625" style="23" customWidth="1"/>
    <col min="5" max="5" width="22.00390625" style="23" customWidth="1"/>
    <col min="6" max="6" width="7.625" style="23" customWidth="1"/>
    <col min="7" max="7" width="8.125" style="24" customWidth="1"/>
    <col min="8" max="8" width="40.25390625" style="25" customWidth="1"/>
    <col min="9" max="9" width="13.125" style="23" hidden="1" customWidth="1"/>
    <col min="10" max="12" width="13.75390625" style="9" customWidth="1"/>
    <col min="13" max="13" width="21.625" style="9" customWidth="1"/>
    <col min="14" max="14" width="11.875" style="9" hidden="1" customWidth="1"/>
    <col min="15" max="15" width="2.00390625" style="9" customWidth="1"/>
    <col min="16" max="16" width="9.125" style="9" customWidth="1"/>
    <col min="17" max="17" width="44.25390625" style="9" customWidth="1"/>
    <col min="18" max="16384" width="9.125" style="9" customWidth="1"/>
  </cols>
  <sheetData>
    <row r="1" ht="7.5" customHeight="1" thickBot="1"/>
    <row r="2" spans="2:13" ht="27" customHeight="1" thickBot="1">
      <c r="B2" s="663" t="s">
        <v>638</v>
      </c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5"/>
    </row>
    <row r="3" spans="2:13" ht="19.5" customHeight="1" thickBot="1">
      <c r="B3" s="314" t="s">
        <v>1307</v>
      </c>
      <c r="C3" s="580"/>
      <c r="D3" s="254"/>
      <c r="E3" s="254"/>
      <c r="F3" s="254"/>
      <c r="G3" s="255"/>
      <c r="H3" s="256"/>
      <c r="I3" s="254"/>
      <c r="J3" s="257"/>
      <c r="K3" s="257"/>
      <c r="L3" s="257"/>
      <c r="M3" s="258"/>
    </row>
    <row r="4" spans="2:13" ht="19.5" customHeight="1" thickBot="1" thickTop="1">
      <c r="B4" s="259"/>
      <c r="C4" s="581"/>
      <c r="D4" s="260" t="s">
        <v>299</v>
      </c>
      <c r="E4" s="725"/>
      <c r="F4" s="726"/>
      <c r="G4" s="726"/>
      <c r="H4" s="726"/>
      <c r="I4" s="726"/>
      <c r="J4" s="727"/>
      <c r="K4" s="267"/>
      <c r="L4" s="269" t="s">
        <v>328</v>
      </c>
      <c r="M4" s="160" t="e">
        <f>NA()</f>
        <v>#N/A</v>
      </c>
    </row>
    <row r="5" spans="2:14" ht="19.5" customHeight="1" thickBot="1" thickTop="1">
      <c r="B5" s="259"/>
      <c r="C5" s="581"/>
      <c r="D5" s="269" t="s">
        <v>301</v>
      </c>
      <c r="E5" s="725"/>
      <c r="F5" s="726"/>
      <c r="G5" s="726"/>
      <c r="H5" s="726"/>
      <c r="I5" s="726"/>
      <c r="J5" s="727"/>
      <c r="K5" s="267"/>
      <c r="L5" s="267"/>
      <c r="M5" s="268"/>
      <c r="N5" s="82"/>
    </row>
    <row r="6" spans="2:14" ht="19.5" customHeight="1" thickBot="1" thickTop="1">
      <c r="B6" s="259"/>
      <c r="C6" s="581"/>
      <c r="D6" s="269" t="s">
        <v>1309</v>
      </c>
      <c r="E6" s="725"/>
      <c r="F6" s="726"/>
      <c r="G6" s="726"/>
      <c r="H6" s="726"/>
      <c r="I6" s="726"/>
      <c r="J6" s="727"/>
      <c r="K6" s="269" t="s">
        <v>338</v>
      </c>
      <c r="L6" s="106"/>
      <c r="M6" s="729" t="s">
        <v>1313</v>
      </c>
      <c r="N6" s="83">
        <v>747</v>
      </c>
    </row>
    <row r="7" spans="2:14" ht="19.5" customHeight="1" thickBot="1" thickTop="1">
      <c r="B7" s="259"/>
      <c r="C7" s="581"/>
      <c r="D7" s="269" t="s">
        <v>1310</v>
      </c>
      <c r="E7" s="725"/>
      <c r="F7" s="726"/>
      <c r="G7" s="726"/>
      <c r="H7" s="726"/>
      <c r="I7" s="726"/>
      <c r="J7" s="727"/>
      <c r="K7" s="270"/>
      <c r="L7" s="267"/>
      <c r="M7" s="268"/>
      <c r="N7" s="82"/>
    </row>
    <row r="8" spans="2:14" ht="19.5" customHeight="1" thickBot="1" thickTop="1">
      <c r="B8" s="259"/>
      <c r="C8" s="581"/>
      <c r="D8" s="269" t="s">
        <v>1311</v>
      </c>
      <c r="E8" s="724"/>
      <c r="F8" s="675"/>
      <c r="G8" s="675"/>
      <c r="H8" s="675"/>
      <c r="I8" s="675"/>
      <c r="J8" s="676"/>
      <c r="K8" s="270"/>
      <c r="L8" s="267"/>
      <c r="M8" s="268"/>
      <c r="N8" s="82"/>
    </row>
    <row r="9" spans="2:14" ht="19.5" customHeight="1" thickBot="1" thickTop="1">
      <c r="B9" s="259"/>
      <c r="C9" s="581"/>
      <c r="D9" s="269" t="s">
        <v>1312</v>
      </c>
      <c r="E9" s="725"/>
      <c r="F9" s="726"/>
      <c r="G9" s="726"/>
      <c r="H9" s="726"/>
      <c r="I9" s="726"/>
      <c r="J9" s="727"/>
      <c r="K9" s="269" t="s">
        <v>1019</v>
      </c>
      <c r="L9" s="107"/>
      <c r="M9" s="729" t="s">
        <v>1313</v>
      </c>
      <c r="N9" s="97"/>
    </row>
    <row r="10" spans="2:14" ht="19.5" customHeight="1" thickBot="1" thickTop="1">
      <c r="B10" s="259"/>
      <c r="C10" s="581"/>
      <c r="D10" s="269" t="s">
        <v>300</v>
      </c>
      <c r="E10" s="728"/>
      <c r="F10" s="254"/>
      <c r="G10" s="255"/>
      <c r="H10" s="256"/>
      <c r="I10" s="254"/>
      <c r="J10" s="257"/>
      <c r="K10" s="263"/>
      <c r="L10" s="263"/>
      <c r="M10" s="272"/>
      <c r="N10" s="84">
        <v>89</v>
      </c>
    </row>
    <row r="11" spans="2:14" ht="19.5" customHeight="1" thickBot="1" thickTop="1">
      <c r="B11" s="259"/>
      <c r="C11" s="581"/>
      <c r="D11" s="263"/>
      <c r="E11" s="261"/>
      <c r="F11" s="273" t="s">
        <v>302</v>
      </c>
      <c r="G11" s="277">
        <f>INDEX(KodCtvrtleti,N12)</f>
        <v>1</v>
      </c>
      <c r="H11" s="266"/>
      <c r="I11" s="274"/>
      <c r="J11" s="267"/>
      <c r="K11" s="267"/>
      <c r="L11" s="275" t="s">
        <v>303</v>
      </c>
      <c r="M11" s="162">
        <v>0</v>
      </c>
      <c r="N11" s="84"/>
    </row>
    <row r="12" spans="2:14" ht="19.5" customHeight="1" thickBot="1" thickTop="1">
      <c r="B12" s="259"/>
      <c r="C12" s="581"/>
      <c r="D12" s="263"/>
      <c r="E12" s="261"/>
      <c r="F12" s="261"/>
      <c r="G12" s="265"/>
      <c r="H12" s="266"/>
      <c r="I12" s="261"/>
      <c r="J12" s="267"/>
      <c r="K12" s="267"/>
      <c r="L12" s="275" t="s">
        <v>109</v>
      </c>
      <c r="M12" s="276" t="str">
        <f>IF(N18=1," A&lt;&gt;P ! ",IF(N305=1," HV&lt;&gt;HV v pasivech ! ","Vstupy OK ! "))</f>
        <v>Vstupy OK ! </v>
      </c>
      <c r="N12" s="84">
        <v>1</v>
      </c>
    </row>
    <row r="13" spans="2:13" ht="19.5" customHeight="1" thickBot="1" thickTop="1">
      <c r="B13" s="259"/>
      <c r="C13" s="581"/>
      <c r="D13" s="263"/>
      <c r="E13" s="261"/>
      <c r="F13" s="261"/>
      <c r="G13" s="678" t="s">
        <v>304</v>
      </c>
      <c r="H13" s="679"/>
      <c r="I13" s="679"/>
      <c r="J13" s="679"/>
      <c r="K13" s="679"/>
      <c r="L13" s="267"/>
      <c r="M13" s="268"/>
    </row>
    <row r="14" spans="2:14" s="8" customFormat="1" ht="19.5" customHeight="1" thickBot="1" thickTop="1">
      <c r="B14" s="259"/>
      <c r="C14" s="581"/>
      <c r="D14" s="263"/>
      <c r="E14" s="271"/>
      <c r="F14" s="271"/>
      <c r="G14" s="683" t="s">
        <v>305</v>
      </c>
      <c r="H14" s="684"/>
      <c r="I14" s="154"/>
      <c r="J14" s="687"/>
      <c r="K14" s="668"/>
      <c r="L14" s="668"/>
      <c r="M14" s="87" t="s">
        <v>307</v>
      </c>
      <c r="N14" s="85"/>
    </row>
    <row r="15" spans="2:14" s="8" customFormat="1" ht="18.75" customHeight="1" thickBot="1" thickTop="1">
      <c r="B15" s="259"/>
      <c r="C15" s="582"/>
      <c r="D15" s="264"/>
      <c r="E15" s="264"/>
      <c r="F15" s="264"/>
      <c r="G15" s="685"/>
      <c r="H15" s="686"/>
      <c r="I15" s="164"/>
      <c r="J15" s="688"/>
      <c r="K15" s="669"/>
      <c r="L15" s="669"/>
      <c r="M15" s="37" t="s">
        <v>308</v>
      </c>
      <c r="N15" s="85"/>
    </row>
    <row r="16" spans="2:14" s="8" customFormat="1" ht="26.25" customHeight="1">
      <c r="B16" s="666" t="s">
        <v>1229</v>
      </c>
      <c r="C16" s="666" t="s">
        <v>1230</v>
      </c>
      <c r="D16" s="39" t="s">
        <v>309</v>
      </c>
      <c r="E16" s="39"/>
      <c r="F16" s="666" t="s">
        <v>1083</v>
      </c>
      <c r="G16" s="681" t="s">
        <v>1082</v>
      </c>
      <c r="H16" s="10" t="s">
        <v>130</v>
      </c>
      <c r="I16" s="672" t="s">
        <v>139</v>
      </c>
      <c r="J16" s="247" t="s">
        <v>298</v>
      </c>
      <c r="K16" s="247" t="s">
        <v>298</v>
      </c>
      <c r="L16" s="248" t="s">
        <v>306</v>
      </c>
      <c r="M16" s="625"/>
      <c r="N16" s="85"/>
    </row>
    <row r="17" spans="2:14" s="8" customFormat="1" ht="19.5" customHeight="1" thickBot="1">
      <c r="B17" s="667"/>
      <c r="C17" s="667"/>
      <c r="D17" s="147" t="s">
        <v>330</v>
      </c>
      <c r="E17" s="36"/>
      <c r="F17" s="667"/>
      <c r="G17" s="682"/>
      <c r="H17" s="7"/>
      <c r="I17" s="673"/>
      <c r="J17" s="427">
        <v>42369</v>
      </c>
      <c r="K17" s="427">
        <v>42735</v>
      </c>
      <c r="L17" s="428" t="str">
        <f>CONCATENATE("Q = ",G11)</f>
        <v>Q = 1</v>
      </c>
      <c r="M17" s="625"/>
      <c r="N17" s="85"/>
    </row>
    <row r="18" spans="2:14" s="11" customFormat="1" ht="19.5" customHeight="1" thickBot="1">
      <c r="B18" s="282"/>
      <c r="C18" s="281" t="s">
        <v>289</v>
      </c>
      <c r="D18" s="45" t="s">
        <v>294</v>
      </c>
      <c r="E18" s="45"/>
      <c r="F18" s="286"/>
      <c r="G18" s="372"/>
      <c r="H18" s="373"/>
      <c r="I18" s="374"/>
      <c r="J18" s="72">
        <f>+J19-J124</f>
        <v>0</v>
      </c>
      <c r="K18" s="335">
        <f>+K19-K124</f>
        <v>0</v>
      </c>
      <c r="L18" s="335">
        <f>+L19-L124</f>
        <v>0</v>
      </c>
      <c r="M18" s="626"/>
      <c r="N18" s="92">
        <f>IF(J18&lt;&gt;0,1,IF(K18&lt;&gt;0,1,IF(L18&lt;&gt;0,1,0)))</f>
        <v>0</v>
      </c>
    </row>
    <row r="19" spans="2:13" s="8" customFormat="1" ht="15" customHeight="1">
      <c r="B19" s="375"/>
      <c r="C19" s="441"/>
      <c r="D19" s="590" t="s">
        <v>340</v>
      </c>
      <c r="E19" s="361"/>
      <c r="F19" s="331" t="s">
        <v>140</v>
      </c>
      <c r="G19" s="352" t="s">
        <v>140</v>
      </c>
      <c r="H19" s="362" t="s">
        <v>1231</v>
      </c>
      <c r="I19" s="376"/>
      <c r="J19" s="363">
        <f>J20+J21+J72+J118</f>
        <v>0</v>
      </c>
      <c r="K19" s="363">
        <f>K20+K21+K72+K118</f>
        <v>0</v>
      </c>
      <c r="L19" s="363">
        <f>L20+L21+L72+L118</f>
        <v>0</v>
      </c>
      <c r="M19" s="625"/>
    </row>
    <row r="20" spans="2:13" s="8" customFormat="1" ht="15">
      <c r="B20" s="375" t="s">
        <v>341</v>
      </c>
      <c r="C20" s="443" t="s">
        <v>515</v>
      </c>
      <c r="D20" s="412" t="s">
        <v>97</v>
      </c>
      <c r="E20" s="321"/>
      <c r="F20" s="322" t="s">
        <v>141</v>
      </c>
      <c r="G20" s="338" t="s">
        <v>141</v>
      </c>
      <c r="H20" s="339"/>
      <c r="I20" s="377"/>
      <c r="J20" s="324"/>
      <c r="K20" s="325"/>
      <c r="L20" s="325"/>
      <c r="M20" s="625"/>
    </row>
    <row r="21" spans="2:13" s="8" customFormat="1" ht="15">
      <c r="B21" s="375" t="s">
        <v>342</v>
      </c>
      <c r="C21" s="444" t="s">
        <v>526</v>
      </c>
      <c r="D21" s="591" t="s">
        <v>343</v>
      </c>
      <c r="E21" s="351"/>
      <c r="F21" s="331" t="s">
        <v>142</v>
      </c>
      <c r="G21" s="352" t="s">
        <v>142</v>
      </c>
      <c r="H21" s="362" t="s">
        <v>1249</v>
      </c>
      <c r="I21" s="376"/>
      <c r="J21" s="364">
        <f>J22+J35+J55</f>
        <v>0</v>
      </c>
      <c r="K21" s="364">
        <f>K22+K35+K55</f>
        <v>0</v>
      </c>
      <c r="L21" s="364">
        <f>L22+L35+L55</f>
        <v>0</v>
      </c>
      <c r="M21" s="625"/>
    </row>
    <row r="22" spans="2:13" s="8" customFormat="1" ht="15">
      <c r="B22" s="375" t="s">
        <v>344</v>
      </c>
      <c r="C22" s="531" t="s">
        <v>598</v>
      </c>
      <c r="D22" s="591" t="s">
        <v>345</v>
      </c>
      <c r="E22" s="351"/>
      <c r="F22" s="331" t="s">
        <v>143</v>
      </c>
      <c r="G22" s="352" t="s">
        <v>143</v>
      </c>
      <c r="H22" s="362" t="s">
        <v>1250</v>
      </c>
      <c r="I22" s="376"/>
      <c r="J22" s="364">
        <f>J23+J24+J26+J27+J29+J30+J33+J34</f>
        <v>0</v>
      </c>
      <c r="K22" s="364">
        <f>K24+K26+K29+K31+K32</f>
        <v>0</v>
      </c>
      <c r="L22" s="364">
        <f>L24+L26+L29+L31+L32</f>
        <v>0</v>
      </c>
      <c r="M22" s="625"/>
    </row>
    <row r="23" spans="2:13" s="8" customFormat="1" ht="15">
      <c r="B23" s="375" t="s">
        <v>21</v>
      </c>
      <c r="C23" s="532"/>
      <c r="D23" s="592" t="s">
        <v>346</v>
      </c>
      <c r="E23" s="321"/>
      <c r="F23" s="322" t="s">
        <v>144</v>
      </c>
      <c r="G23" s="338"/>
      <c r="H23" s="339"/>
      <c r="I23" s="377"/>
      <c r="J23" s="324"/>
      <c r="K23" s="378" t="s">
        <v>311</v>
      </c>
      <c r="L23" s="378" t="s">
        <v>311</v>
      </c>
      <c r="M23" s="625"/>
    </row>
    <row r="24" spans="2:13" s="8" customFormat="1" ht="15">
      <c r="B24" s="375" t="s">
        <v>476</v>
      </c>
      <c r="C24" s="532" t="s">
        <v>1087</v>
      </c>
      <c r="D24" s="592" t="s">
        <v>347</v>
      </c>
      <c r="E24" s="321"/>
      <c r="F24" s="322" t="s">
        <v>145</v>
      </c>
      <c r="G24" s="338" t="s">
        <v>144</v>
      </c>
      <c r="H24" s="339"/>
      <c r="I24" s="377"/>
      <c r="J24" s="324"/>
      <c r="K24" s="325"/>
      <c r="L24" s="325"/>
      <c r="M24" s="625"/>
    </row>
    <row r="25" spans="2:13" s="8" customFormat="1" ht="15" hidden="1">
      <c r="B25" s="375"/>
      <c r="C25" s="532"/>
      <c r="D25" s="592" t="s">
        <v>348</v>
      </c>
      <c r="E25" s="321"/>
      <c r="F25" s="322" t="s">
        <v>146</v>
      </c>
      <c r="G25" s="338"/>
      <c r="H25" s="339"/>
      <c r="I25" s="377"/>
      <c r="J25" s="324"/>
      <c r="K25" s="378" t="s">
        <v>311</v>
      </c>
      <c r="L25" s="378" t="s">
        <v>311</v>
      </c>
      <c r="M25" s="625"/>
    </row>
    <row r="26" spans="2:13" s="8" customFormat="1" ht="15">
      <c r="B26" s="375" t="s">
        <v>22</v>
      </c>
      <c r="C26" s="532" t="s">
        <v>1088</v>
      </c>
      <c r="D26" s="593" t="s">
        <v>349</v>
      </c>
      <c r="E26" s="340"/>
      <c r="F26" s="322" t="s">
        <v>147</v>
      </c>
      <c r="G26" s="338" t="s">
        <v>145</v>
      </c>
      <c r="H26" s="339" t="s">
        <v>1266</v>
      </c>
      <c r="I26" s="377"/>
      <c r="J26" s="324"/>
      <c r="K26" s="118">
        <f>K27+K28</f>
        <v>0</v>
      </c>
      <c r="L26" s="118">
        <f>L27+L28</f>
        <v>0</v>
      </c>
      <c r="M26" s="625"/>
    </row>
    <row r="27" spans="2:13" s="8" customFormat="1" ht="15">
      <c r="B27" s="375" t="s">
        <v>478</v>
      </c>
      <c r="C27" s="533" t="s">
        <v>1090</v>
      </c>
      <c r="D27" s="594" t="s">
        <v>348</v>
      </c>
      <c r="E27" s="321"/>
      <c r="F27" s="322" t="s">
        <v>146</v>
      </c>
      <c r="G27" s="338" t="s">
        <v>146</v>
      </c>
      <c r="H27" s="339"/>
      <c r="I27" s="377"/>
      <c r="J27" s="324"/>
      <c r="K27" s="325"/>
      <c r="L27" s="325"/>
      <c r="M27" s="625"/>
    </row>
    <row r="28" spans="2:13" s="8" customFormat="1" ht="15">
      <c r="B28" s="375"/>
      <c r="C28" s="533" t="s">
        <v>1091</v>
      </c>
      <c r="D28" s="594" t="s">
        <v>1089</v>
      </c>
      <c r="E28" s="321"/>
      <c r="F28" s="322"/>
      <c r="G28" s="338" t="s">
        <v>147</v>
      </c>
      <c r="H28" s="339"/>
      <c r="I28" s="377"/>
      <c r="J28" s="378" t="s">
        <v>311</v>
      </c>
      <c r="K28" s="325"/>
      <c r="L28" s="325"/>
      <c r="M28" s="625"/>
    </row>
    <row r="29" spans="2:13" s="8" customFormat="1" ht="15">
      <c r="B29" s="375" t="s">
        <v>350</v>
      </c>
      <c r="C29" s="533" t="s">
        <v>1092</v>
      </c>
      <c r="D29" s="595" t="s">
        <v>351</v>
      </c>
      <c r="E29" s="321"/>
      <c r="F29" s="322" t="s">
        <v>148</v>
      </c>
      <c r="G29" s="338" t="s">
        <v>148</v>
      </c>
      <c r="H29" s="339"/>
      <c r="I29" s="377"/>
      <c r="J29" s="324"/>
      <c r="K29" s="325"/>
      <c r="L29" s="325"/>
      <c r="M29" s="625"/>
    </row>
    <row r="30" spans="2:13" s="8" customFormat="1" ht="15">
      <c r="B30" s="375" t="s">
        <v>23</v>
      </c>
      <c r="C30" s="534"/>
      <c r="D30" s="592" t="s">
        <v>352</v>
      </c>
      <c r="E30" s="321"/>
      <c r="F30" s="322" t="s">
        <v>149</v>
      </c>
      <c r="G30" s="338"/>
      <c r="H30" s="339"/>
      <c r="I30" s="377"/>
      <c r="J30" s="324"/>
      <c r="K30" s="378" t="s">
        <v>311</v>
      </c>
      <c r="L30" s="378" t="s">
        <v>311</v>
      </c>
      <c r="M30" s="625"/>
    </row>
    <row r="31" spans="2:13" s="8" customFormat="1" ht="15">
      <c r="B31" s="375"/>
      <c r="C31" s="533" t="s">
        <v>1093</v>
      </c>
      <c r="D31" s="594" t="s">
        <v>1094</v>
      </c>
      <c r="E31" s="321"/>
      <c r="F31" s="322"/>
      <c r="G31" s="338" t="s">
        <v>149</v>
      </c>
      <c r="H31" s="339"/>
      <c r="I31" s="377"/>
      <c r="J31" s="378" t="s">
        <v>311</v>
      </c>
      <c r="K31" s="325"/>
      <c r="L31" s="325"/>
      <c r="M31" s="625"/>
    </row>
    <row r="32" spans="2:13" s="8" customFormat="1" ht="15">
      <c r="B32" s="375"/>
      <c r="C32" s="536" t="s">
        <v>1095</v>
      </c>
      <c r="D32" s="596" t="s">
        <v>1096</v>
      </c>
      <c r="E32" s="290"/>
      <c r="F32" s="287"/>
      <c r="G32" s="336" t="s">
        <v>150</v>
      </c>
      <c r="H32" s="337" t="s">
        <v>1267</v>
      </c>
      <c r="I32" s="377"/>
      <c r="J32" s="378" t="s">
        <v>311</v>
      </c>
      <c r="K32" s="118">
        <f>K33+K34</f>
        <v>0</v>
      </c>
      <c r="L32" s="118">
        <f>L33+L34</f>
        <v>0</v>
      </c>
      <c r="M32" s="625"/>
    </row>
    <row r="33" spans="2:13" s="8" customFormat="1" ht="15">
      <c r="B33" s="375" t="s">
        <v>24</v>
      </c>
      <c r="C33" s="533" t="s">
        <v>1098</v>
      </c>
      <c r="D33" s="592" t="s">
        <v>353</v>
      </c>
      <c r="E33" s="321"/>
      <c r="F33" s="322" t="s">
        <v>150</v>
      </c>
      <c r="G33" s="338" t="s">
        <v>152</v>
      </c>
      <c r="H33" s="339"/>
      <c r="I33" s="377"/>
      <c r="J33" s="324"/>
      <c r="K33" s="325"/>
      <c r="L33" s="325"/>
      <c r="M33" s="625"/>
    </row>
    <row r="34" spans="2:13" s="8" customFormat="1" ht="15">
      <c r="B34" s="375" t="s">
        <v>25</v>
      </c>
      <c r="C34" s="533" t="s">
        <v>1097</v>
      </c>
      <c r="D34" s="592" t="s">
        <v>354</v>
      </c>
      <c r="E34" s="321"/>
      <c r="F34" s="322" t="s">
        <v>151</v>
      </c>
      <c r="G34" s="338" t="s">
        <v>151</v>
      </c>
      <c r="H34" s="339"/>
      <c r="I34" s="377"/>
      <c r="J34" s="324"/>
      <c r="K34" s="325"/>
      <c r="L34" s="325"/>
      <c r="M34" s="625"/>
    </row>
    <row r="35" spans="2:13" s="8" customFormat="1" ht="15" customHeight="1">
      <c r="B35" s="375" t="s">
        <v>355</v>
      </c>
      <c r="C35" s="536" t="s">
        <v>355</v>
      </c>
      <c r="D35" s="591" t="s">
        <v>356</v>
      </c>
      <c r="E35" s="351"/>
      <c r="F35" s="331" t="s">
        <v>152</v>
      </c>
      <c r="G35" s="352" t="s">
        <v>153</v>
      </c>
      <c r="H35" s="362" t="s">
        <v>1251</v>
      </c>
      <c r="I35" s="376"/>
      <c r="J35" s="364">
        <f>J37+J38+J40+J42+J44+J46+J47+J48+J50</f>
        <v>0</v>
      </c>
      <c r="K35" s="364">
        <f>K36+K39+K40+K41+K45</f>
        <v>0</v>
      </c>
      <c r="L35" s="364">
        <f>L36+L39+L40+L41+L45</f>
        <v>0</v>
      </c>
      <c r="M35" s="625"/>
    </row>
    <row r="36" spans="2:13" s="8" customFormat="1" ht="15" customHeight="1">
      <c r="B36" s="375"/>
      <c r="C36" s="536" t="s">
        <v>357</v>
      </c>
      <c r="D36" s="597" t="s">
        <v>1099</v>
      </c>
      <c r="E36" s="351"/>
      <c r="F36" s="331"/>
      <c r="G36" s="352" t="s">
        <v>154</v>
      </c>
      <c r="H36" s="362" t="s">
        <v>1252</v>
      </c>
      <c r="I36" s="376"/>
      <c r="J36" s="378" t="s">
        <v>311</v>
      </c>
      <c r="K36" s="364">
        <f>K37+K38</f>
        <v>0</v>
      </c>
      <c r="L36" s="364">
        <f>L37+L38</f>
        <v>0</v>
      </c>
      <c r="M36" s="625"/>
    </row>
    <row r="37" spans="2:13" s="8" customFormat="1" ht="15">
      <c r="B37" s="375" t="s">
        <v>357</v>
      </c>
      <c r="C37" s="533" t="s">
        <v>1100</v>
      </c>
      <c r="D37" s="592" t="s">
        <v>358</v>
      </c>
      <c r="E37" s="321"/>
      <c r="F37" s="322" t="s">
        <v>153</v>
      </c>
      <c r="G37" s="338" t="s">
        <v>155</v>
      </c>
      <c r="H37" s="339"/>
      <c r="I37" s="377"/>
      <c r="J37" s="324"/>
      <c r="K37" s="325"/>
      <c r="L37" s="325"/>
      <c r="M37" s="625"/>
    </row>
    <row r="38" spans="2:13" s="8" customFormat="1" ht="15">
      <c r="B38" s="375" t="s">
        <v>359</v>
      </c>
      <c r="C38" s="533" t="s">
        <v>1101</v>
      </c>
      <c r="D38" s="592" t="s">
        <v>360</v>
      </c>
      <c r="E38" s="321"/>
      <c r="F38" s="322" t="s">
        <v>154</v>
      </c>
      <c r="G38" s="338" t="s">
        <v>156</v>
      </c>
      <c r="H38" s="339"/>
      <c r="I38" s="377"/>
      <c r="J38" s="324"/>
      <c r="K38" s="325"/>
      <c r="L38" s="325"/>
      <c r="M38" s="625"/>
    </row>
    <row r="39" spans="2:13" s="8" customFormat="1" ht="15">
      <c r="B39" s="375"/>
      <c r="C39" s="535" t="s">
        <v>359</v>
      </c>
      <c r="D39" s="598" t="s">
        <v>1102</v>
      </c>
      <c r="E39" s="321"/>
      <c r="F39" s="322" t="s">
        <v>161</v>
      </c>
      <c r="G39" s="338" t="s">
        <v>157</v>
      </c>
      <c r="H39" s="339"/>
      <c r="I39" s="377"/>
      <c r="J39" s="378" t="s">
        <v>311</v>
      </c>
      <c r="K39" s="325"/>
      <c r="L39" s="325"/>
      <c r="M39" s="625"/>
    </row>
    <row r="40" spans="2:13" s="8" customFormat="1" ht="15">
      <c r="B40" s="375" t="s">
        <v>373</v>
      </c>
      <c r="C40" s="535" t="s">
        <v>361</v>
      </c>
      <c r="D40" s="598" t="s">
        <v>1103</v>
      </c>
      <c r="E40" s="321"/>
      <c r="F40" s="322"/>
      <c r="G40" s="338" t="s">
        <v>158</v>
      </c>
      <c r="H40" s="339"/>
      <c r="I40" s="377"/>
      <c r="J40" s="324"/>
      <c r="K40" s="325"/>
      <c r="L40" s="325"/>
      <c r="M40" s="625"/>
    </row>
    <row r="41" spans="2:13" s="8" customFormat="1" ht="15">
      <c r="B41" s="375"/>
      <c r="C41" s="536" t="s">
        <v>363</v>
      </c>
      <c r="D41" s="597" t="s">
        <v>1111</v>
      </c>
      <c r="E41" s="351"/>
      <c r="F41" s="331"/>
      <c r="G41" s="352" t="s">
        <v>159</v>
      </c>
      <c r="H41" s="362" t="s">
        <v>1253</v>
      </c>
      <c r="I41" s="376"/>
      <c r="J41" s="378" t="s">
        <v>311</v>
      </c>
      <c r="K41" s="364">
        <f>K42+K43+K44</f>
        <v>0</v>
      </c>
      <c r="L41" s="364">
        <f>L42+L43+L44</f>
        <v>0</v>
      </c>
      <c r="M41" s="625"/>
    </row>
    <row r="42" spans="2:13" s="8" customFormat="1" ht="15">
      <c r="B42" s="375" t="s">
        <v>363</v>
      </c>
      <c r="C42" s="535" t="s">
        <v>1104</v>
      </c>
      <c r="D42" s="598" t="s">
        <v>364</v>
      </c>
      <c r="E42" s="321"/>
      <c r="F42" s="322" t="s">
        <v>156</v>
      </c>
      <c r="G42" s="338" t="s">
        <v>160</v>
      </c>
      <c r="H42" s="339"/>
      <c r="I42" s="377"/>
      <c r="J42" s="324"/>
      <c r="K42" s="325"/>
      <c r="L42" s="325"/>
      <c r="M42" s="625"/>
    </row>
    <row r="43" spans="2:13" s="8" customFormat="1" ht="15">
      <c r="B43" s="375"/>
      <c r="C43" s="535" t="s">
        <v>1105</v>
      </c>
      <c r="D43" s="598" t="s">
        <v>1112</v>
      </c>
      <c r="E43" s="321"/>
      <c r="F43" s="322"/>
      <c r="G43" s="338" t="s">
        <v>161</v>
      </c>
      <c r="H43" s="339"/>
      <c r="I43" s="377"/>
      <c r="J43" s="378" t="s">
        <v>311</v>
      </c>
      <c r="K43" s="325"/>
      <c r="L43" s="325"/>
      <c r="M43" s="625"/>
    </row>
    <row r="44" spans="2:13" s="8" customFormat="1" ht="15">
      <c r="B44" s="375" t="s">
        <v>367</v>
      </c>
      <c r="C44" s="535" t="s">
        <v>1106</v>
      </c>
      <c r="D44" s="598" t="s">
        <v>368</v>
      </c>
      <c r="E44" s="321"/>
      <c r="F44" s="322" t="s">
        <v>158</v>
      </c>
      <c r="G44" s="338" t="s">
        <v>162</v>
      </c>
      <c r="H44" s="339"/>
      <c r="I44" s="377"/>
      <c r="J44" s="324"/>
      <c r="K44" s="325"/>
      <c r="L44" s="325"/>
      <c r="M44" s="625"/>
    </row>
    <row r="45" spans="2:13" s="8" customFormat="1" ht="15">
      <c r="B45" s="375"/>
      <c r="C45" s="536" t="s">
        <v>365</v>
      </c>
      <c r="D45" s="597" t="s">
        <v>1109</v>
      </c>
      <c r="E45" s="351"/>
      <c r="F45" s="331"/>
      <c r="G45" s="352" t="s">
        <v>163</v>
      </c>
      <c r="H45" s="362" t="s">
        <v>1254</v>
      </c>
      <c r="I45" s="376"/>
      <c r="J45" s="378" t="s">
        <v>311</v>
      </c>
      <c r="K45" s="364">
        <f>K46+K47</f>
        <v>0</v>
      </c>
      <c r="L45" s="364">
        <f>L46+L47</f>
        <v>0</v>
      </c>
      <c r="M45" s="625"/>
    </row>
    <row r="46" spans="2:13" s="8" customFormat="1" ht="15">
      <c r="B46" s="375" t="s">
        <v>371</v>
      </c>
      <c r="C46" s="533" t="s">
        <v>1107</v>
      </c>
      <c r="D46" s="594" t="s">
        <v>1110</v>
      </c>
      <c r="E46" s="321"/>
      <c r="F46" s="322" t="s">
        <v>160</v>
      </c>
      <c r="G46" s="338" t="s">
        <v>831</v>
      </c>
      <c r="H46" s="339"/>
      <c r="I46" s="377"/>
      <c r="J46" s="324"/>
      <c r="K46" s="325"/>
      <c r="L46" s="325"/>
      <c r="M46" s="625"/>
    </row>
    <row r="47" spans="2:13" s="8" customFormat="1" ht="15">
      <c r="B47" s="375" t="s">
        <v>369</v>
      </c>
      <c r="C47" s="533" t="s">
        <v>1108</v>
      </c>
      <c r="D47" s="594" t="s">
        <v>370</v>
      </c>
      <c r="E47" s="321"/>
      <c r="F47" s="322" t="s">
        <v>159</v>
      </c>
      <c r="G47" s="338" t="s">
        <v>832</v>
      </c>
      <c r="H47" s="339"/>
      <c r="I47" s="377"/>
      <c r="J47" s="324"/>
      <c r="K47" s="325"/>
      <c r="L47" s="325"/>
      <c r="M47" s="625"/>
    </row>
    <row r="48" spans="2:13" s="8" customFormat="1" ht="15">
      <c r="B48" s="375" t="s">
        <v>361</v>
      </c>
      <c r="C48" s="534"/>
      <c r="D48" s="592" t="s">
        <v>362</v>
      </c>
      <c r="E48" s="321"/>
      <c r="F48" s="322" t="s">
        <v>155</v>
      </c>
      <c r="G48" s="338"/>
      <c r="H48" s="339"/>
      <c r="I48" s="377"/>
      <c r="J48" s="324"/>
      <c r="K48" s="378" t="s">
        <v>311</v>
      </c>
      <c r="L48" s="378" t="s">
        <v>311</v>
      </c>
      <c r="M48" s="625"/>
    </row>
    <row r="49" spans="2:13" s="8" customFormat="1" ht="15" hidden="1">
      <c r="B49" s="375"/>
      <c r="C49" s="534"/>
      <c r="D49" s="592" t="s">
        <v>364</v>
      </c>
      <c r="E49" s="321"/>
      <c r="F49" s="322" t="s">
        <v>156</v>
      </c>
      <c r="G49" s="338"/>
      <c r="H49" s="339"/>
      <c r="I49" s="377"/>
      <c r="J49" s="579" t="s">
        <v>311</v>
      </c>
      <c r="K49" s="378" t="s">
        <v>311</v>
      </c>
      <c r="L49" s="378" t="s">
        <v>311</v>
      </c>
      <c r="M49" s="625"/>
    </row>
    <row r="50" spans="2:13" s="8" customFormat="1" ht="15">
      <c r="B50" s="375" t="s">
        <v>365</v>
      </c>
      <c r="C50" s="534"/>
      <c r="D50" s="592" t="s">
        <v>366</v>
      </c>
      <c r="E50" s="321"/>
      <c r="F50" s="322" t="s">
        <v>157</v>
      </c>
      <c r="G50" s="338"/>
      <c r="H50" s="339"/>
      <c r="I50" s="377"/>
      <c r="J50" s="324"/>
      <c r="K50" s="378" t="s">
        <v>311</v>
      </c>
      <c r="L50" s="378" t="s">
        <v>311</v>
      </c>
      <c r="M50" s="625"/>
    </row>
    <row r="51" spans="2:13" s="8" customFormat="1" ht="15" hidden="1">
      <c r="B51" s="375"/>
      <c r="C51" s="534"/>
      <c r="D51" s="592" t="s">
        <v>368</v>
      </c>
      <c r="E51" s="321"/>
      <c r="F51" s="322" t="s">
        <v>158</v>
      </c>
      <c r="G51" s="338"/>
      <c r="H51" s="339"/>
      <c r="I51" s="377"/>
      <c r="J51" s="378" t="s">
        <v>311</v>
      </c>
      <c r="K51" s="378" t="s">
        <v>311</v>
      </c>
      <c r="L51" s="378" t="s">
        <v>311</v>
      </c>
      <c r="M51" s="625"/>
    </row>
    <row r="52" spans="2:13" s="8" customFormat="1" ht="15" hidden="1">
      <c r="B52" s="375"/>
      <c r="C52" s="534"/>
      <c r="D52" s="592" t="s">
        <v>370</v>
      </c>
      <c r="E52" s="321"/>
      <c r="F52" s="322" t="s">
        <v>159</v>
      </c>
      <c r="G52" s="338"/>
      <c r="H52" s="339"/>
      <c r="I52" s="377"/>
      <c r="J52" s="378" t="s">
        <v>311</v>
      </c>
      <c r="K52" s="378" t="s">
        <v>311</v>
      </c>
      <c r="L52" s="378" t="s">
        <v>311</v>
      </c>
      <c r="M52" s="625"/>
    </row>
    <row r="53" spans="2:13" s="8" customFormat="1" ht="15" hidden="1">
      <c r="B53" s="375"/>
      <c r="C53" s="534"/>
      <c r="D53" s="592" t="s">
        <v>372</v>
      </c>
      <c r="E53" s="321"/>
      <c r="F53" s="322" t="s">
        <v>160</v>
      </c>
      <c r="G53" s="338"/>
      <c r="H53" s="339"/>
      <c r="I53" s="377"/>
      <c r="J53" s="378" t="s">
        <v>311</v>
      </c>
      <c r="K53" s="378" t="s">
        <v>311</v>
      </c>
      <c r="L53" s="378" t="s">
        <v>311</v>
      </c>
      <c r="M53" s="625"/>
    </row>
    <row r="54" spans="2:13" s="8" customFormat="1" ht="15" hidden="1">
      <c r="B54" s="375"/>
      <c r="C54" s="534"/>
      <c r="D54" s="592" t="s">
        <v>374</v>
      </c>
      <c r="E54" s="321"/>
      <c r="F54" s="322" t="s">
        <v>161</v>
      </c>
      <c r="G54" s="338"/>
      <c r="H54" s="339"/>
      <c r="I54" s="377"/>
      <c r="J54" s="378" t="s">
        <v>311</v>
      </c>
      <c r="K54" s="378" t="s">
        <v>311</v>
      </c>
      <c r="L54" s="378" t="s">
        <v>311</v>
      </c>
      <c r="M54" s="625"/>
    </row>
    <row r="55" spans="2:13" s="8" customFormat="1" ht="15">
      <c r="B55" s="375" t="s">
        <v>375</v>
      </c>
      <c r="C55" s="536" t="s">
        <v>375</v>
      </c>
      <c r="D55" s="591" t="s">
        <v>376</v>
      </c>
      <c r="E55" s="351"/>
      <c r="F55" s="331" t="s">
        <v>162</v>
      </c>
      <c r="G55" s="352" t="s">
        <v>164</v>
      </c>
      <c r="H55" s="362" t="s">
        <v>1299</v>
      </c>
      <c r="I55" s="376"/>
      <c r="J55" s="364">
        <f>J63+J64+J65+J66+J67+J68+J70</f>
        <v>0</v>
      </c>
      <c r="K55" s="365">
        <f>SUM(K56:K62)</f>
        <v>0</v>
      </c>
      <c r="L55" s="365">
        <f>SUM(L56:L62)</f>
        <v>0</v>
      </c>
      <c r="M55" s="625"/>
    </row>
    <row r="56" spans="2:13" s="8" customFormat="1" ht="15">
      <c r="B56" s="375"/>
      <c r="C56" s="535" t="s">
        <v>378</v>
      </c>
      <c r="D56" s="594" t="s">
        <v>1113</v>
      </c>
      <c r="E56" s="340"/>
      <c r="F56" s="322"/>
      <c r="G56" s="338" t="s">
        <v>165</v>
      </c>
      <c r="H56" s="339"/>
      <c r="I56" s="377"/>
      <c r="J56" s="378" t="s">
        <v>311</v>
      </c>
      <c r="K56" s="325"/>
      <c r="L56" s="325"/>
      <c r="M56" s="625"/>
    </row>
    <row r="57" spans="2:13" s="8" customFormat="1" ht="15">
      <c r="B57" s="375"/>
      <c r="C57" s="535" t="s">
        <v>380</v>
      </c>
      <c r="D57" s="594" t="s">
        <v>1114</v>
      </c>
      <c r="E57" s="340"/>
      <c r="F57" s="322"/>
      <c r="G57" s="338" t="s">
        <v>166</v>
      </c>
      <c r="H57" s="339"/>
      <c r="I57" s="377"/>
      <c r="J57" s="378" t="s">
        <v>311</v>
      </c>
      <c r="K57" s="325"/>
      <c r="L57" s="325"/>
      <c r="M57" s="625"/>
    </row>
    <row r="58" spans="2:13" s="8" customFormat="1" ht="15">
      <c r="B58" s="375"/>
      <c r="C58" s="535" t="s">
        <v>497</v>
      </c>
      <c r="D58" s="594" t="s">
        <v>1115</v>
      </c>
      <c r="E58" s="340"/>
      <c r="F58" s="322"/>
      <c r="G58" s="338" t="s">
        <v>167</v>
      </c>
      <c r="H58" s="339"/>
      <c r="I58" s="377"/>
      <c r="J58" s="378" t="s">
        <v>311</v>
      </c>
      <c r="K58" s="325"/>
      <c r="L58" s="325"/>
      <c r="M58" s="625"/>
    </row>
    <row r="59" spans="2:13" s="8" customFormat="1" ht="15">
      <c r="B59" s="375"/>
      <c r="C59" s="535" t="s">
        <v>383</v>
      </c>
      <c r="D59" s="594" t="s">
        <v>1116</v>
      </c>
      <c r="E59" s="340"/>
      <c r="F59" s="322"/>
      <c r="G59" s="338" t="s">
        <v>168</v>
      </c>
      <c r="H59" s="339"/>
      <c r="I59" s="377"/>
      <c r="J59" s="378" t="s">
        <v>311</v>
      </c>
      <c r="K59" s="325"/>
      <c r="L59" s="325"/>
      <c r="M59" s="625"/>
    </row>
    <row r="60" spans="2:13" s="8" customFormat="1" ht="15">
      <c r="B60" s="375"/>
      <c r="C60" s="535" t="s">
        <v>385</v>
      </c>
      <c r="D60" s="594" t="s">
        <v>1117</v>
      </c>
      <c r="E60" s="340"/>
      <c r="F60" s="322"/>
      <c r="G60" s="338" t="s">
        <v>169</v>
      </c>
      <c r="H60" s="339"/>
      <c r="I60" s="377"/>
      <c r="J60" s="378" t="s">
        <v>311</v>
      </c>
      <c r="K60" s="325"/>
      <c r="L60" s="325"/>
      <c r="M60" s="625"/>
    </row>
    <row r="61" spans="2:13" s="8" customFormat="1" ht="15">
      <c r="B61" s="375"/>
      <c r="C61" s="535" t="s">
        <v>387</v>
      </c>
      <c r="D61" s="599" t="s">
        <v>1118</v>
      </c>
      <c r="E61" s="340"/>
      <c r="F61" s="322"/>
      <c r="G61" s="338" t="s">
        <v>170</v>
      </c>
      <c r="H61" s="339"/>
      <c r="I61" s="377"/>
      <c r="J61" s="378" t="s">
        <v>311</v>
      </c>
      <c r="K61" s="325"/>
      <c r="L61" s="325"/>
      <c r="M61" s="625"/>
    </row>
    <row r="62" spans="2:13" s="8" customFormat="1" ht="15">
      <c r="B62" s="375"/>
      <c r="C62" s="536" t="s">
        <v>388</v>
      </c>
      <c r="D62" s="600" t="s">
        <v>1121</v>
      </c>
      <c r="E62" s="351"/>
      <c r="F62" s="331"/>
      <c r="G62" s="352" t="s">
        <v>171</v>
      </c>
      <c r="H62" s="362" t="s">
        <v>1300</v>
      </c>
      <c r="I62" s="376"/>
      <c r="J62" s="378" t="s">
        <v>311</v>
      </c>
      <c r="K62" s="364">
        <f>K63+K64</f>
        <v>0</v>
      </c>
      <c r="L62" s="364">
        <f>L63+L64</f>
        <v>0</v>
      </c>
      <c r="M62" s="625"/>
    </row>
    <row r="63" spans="2:13" s="8" customFormat="1" ht="15">
      <c r="B63" s="375" t="s">
        <v>385</v>
      </c>
      <c r="C63" s="535" t="s">
        <v>1119</v>
      </c>
      <c r="D63" s="601" t="s">
        <v>386</v>
      </c>
      <c r="E63" s="340"/>
      <c r="F63" s="322" t="s">
        <v>165</v>
      </c>
      <c r="G63" s="338" t="s">
        <v>172</v>
      </c>
      <c r="H63" s="339"/>
      <c r="I63" s="377"/>
      <c r="J63" s="291"/>
      <c r="K63" s="325"/>
      <c r="L63" s="325"/>
      <c r="M63" s="625"/>
    </row>
    <row r="64" spans="2:13" s="8" customFormat="1" ht="15">
      <c r="B64" s="375" t="s">
        <v>388</v>
      </c>
      <c r="C64" s="535" t="s">
        <v>1120</v>
      </c>
      <c r="D64" s="601" t="s">
        <v>389</v>
      </c>
      <c r="E64" s="340"/>
      <c r="F64" s="322" t="s">
        <v>167</v>
      </c>
      <c r="G64" s="338" t="s">
        <v>173</v>
      </c>
      <c r="H64" s="339"/>
      <c r="I64" s="377"/>
      <c r="J64" s="291"/>
      <c r="K64" s="325"/>
      <c r="L64" s="325"/>
      <c r="M64" s="625"/>
    </row>
    <row r="65" spans="2:13" s="8" customFormat="1" ht="15">
      <c r="B65" s="375" t="s">
        <v>378</v>
      </c>
      <c r="C65" s="534"/>
      <c r="D65" s="592" t="s">
        <v>379</v>
      </c>
      <c r="E65" s="340"/>
      <c r="F65" s="322" t="s">
        <v>163</v>
      </c>
      <c r="G65" s="338"/>
      <c r="H65" s="339"/>
      <c r="I65" s="377"/>
      <c r="J65" s="291"/>
      <c r="K65" s="378" t="s">
        <v>311</v>
      </c>
      <c r="L65" s="378" t="s">
        <v>311</v>
      </c>
      <c r="M65" s="625"/>
    </row>
    <row r="66" spans="2:13" s="8" customFormat="1" ht="15">
      <c r="B66" s="375" t="s">
        <v>380</v>
      </c>
      <c r="C66" s="534"/>
      <c r="D66" s="592" t="s">
        <v>381</v>
      </c>
      <c r="E66" s="340"/>
      <c r="F66" s="322" t="s">
        <v>831</v>
      </c>
      <c r="G66" s="338"/>
      <c r="H66" s="339"/>
      <c r="I66" s="377"/>
      <c r="J66" s="291"/>
      <c r="K66" s="378" t="s">
        <v>311</v>
      </c>
      <c r="L66" s="378" t="s">
        <v>311</v>
      </c>
      <c r="M66" s="625"/>
    </row>
    <row r="67" spans="2:13" s="8" customFormat="1" ht="15">
      <c r="B67" s="375" t="s">
        <v>497</v>
      </c>
      <c r="C67" s="534"/>
      <c r="D67" s="592" t="s">
        <v>382</v>
      </c>
      <c r="E67" s="321"/>
      <c r="F67" s="322" t="s">
        <v>832</v>
      </c>
      <c r="G67" s="338"/>
      <c r="H67" s="339"/>
      <c r="I67" s="377"/>
      <c r="J67" s="341"/>
      <c r="K67" s="378" t="s">
        <v>311</v>
      </c>
      <c r="L67" s="378" t="s">
        <v>311</v>
      </c>
      <c r="M67" s="625"/>
    </row>
    <row r="68" spans="2:13" s="8" customFormat="1" ht="15">
      <c r="B68" s="375" t="s">
        <v>383</v>
      </c>
      <c r="C68" s="534"/>
      <c r="D68" s="595" t="s">
        <v>384</v>
      </c>
      <c r="E68" s="321"/>
      <c r="F68" s="322" t="s">
        <v>164</v>
      </c>
      <c r="G68" s="338"/>
      <c r="H68" s="339"/>
      <c r="I68" s="377"/>
      <c r="J68" s="341"/>
      <c r="K68" s="378" t="s">
        <v>311</v>
      </c>
      <c r="L68" s="378" t="s">
        <v>311</v>
      </c>
      <c r="M68" s="625"/>
    </row>
    <row r="69" spans="2:13" s="8" customFormat="1" ht="15" hidden="1">
      <c r="B69" s="375"/>
      <c r="C69" s="534"/>
      <c r="D69" s="592" t="s">
        <v>386</v>
      </c>
      <c r="E69" s="321"/>
      <c r="F69" s="322" t="s">
        <v>165</v>
      </c>
      <c r="G69" s="338"/>
      <c r="H69" s="339"/>
      <c r="I69" s="377"/>
      <c r="J69" s="579" t="s">
        <v>311</v>
      </c>
      <c r="K69" s="378" t="s">
        <v>311</v>
      </c>
      <c r="L69" s="378" t="s">
        <v>311</v>
      </c>
      <c r="M69" s="625"/>
    </row>
    <row r="70" spans="2:13" s="8" customFormat="1" ht="15">
      <c r="B70" s="375" t="s">
        <v>387</v>
      </c>
      <c r="C70" s="534"/>
      <c r="D70" s="602" t="s">
        <v>889</v>
      </c>
      <c r="E70" s="321"/>
      <c r="F70" s="322" t="s">
        <v>166</v>
      </c>
      <c r="G70" s="338"/>
      <c r="H70" s="339"/>
      <c r="I70" s="377" t="s">
        <v>293</v>
      </c>
      <c r="J70" s="291"/>
      <c r="K70" s="378" t="s">
        <v>311</v>
      </c>
      <c r="L70" s="378" t="s">
        <v>311</v>
      </c>
      <c r="M70" s="625"/>
    </row>
    <row r="71" spans="2:13" s="8" customFormat="1" ht="15" hidden="1">
      <c r="B71" s="375"/>
      <c r="C71" s="534"/>
      <c r="D71" s="602" t="s">
        <v>389</v>
      </c>
      <c r="E71" s="321"/>
      <c r="F71" s="322" t="s">
        <v>167</v>
      </c>
      <c r="G71" s="338"/>
      <c r="H71" s="339"/>
      <c r="I71" s="377" t="s">
        <v>293</v>
      </c>
      <c r="J71" s="378" t="s">
        <v>311</v>
      </c>
      <c r="K71" s="378" t="s">
        <v>311</v>
      </c>
      <c r="L71" s="378" t="s">
        <v>311</v>
      </c>
      <c r="M71" s="625"/>
    </row>
    <row r="72" spans="2:13" s="8" customFormat="1" ht="15">
      <c r="B72" s="375" t="s">
        <v>390</v>
      </c>
      <c r="C72" s="449" t="s">
        <v>390</v>
      </c>
      <c r="D72" s="591" t="s">
        <v>391</v>
      </c>
      <c r="E72" s="351"/>
      <c r="F72" s="331" t="s">
        <v>168</v>
      </c>
      <c r="G72" s="352" t="s">
        <v>174</v>
      </c>
      <c r="H72" s="362" t="s">
        <v>1255</v>
      </c>
      <c r="I72" s="376"/>
      <c r="J72" s="364">
        <f>J73+J85+J96+J113</f>
        <v>0</v>
      </c>
      <c r="K72" s="365">
        <f>K73+K84+K107+K110</f>
        <v>0</v>
      </c>
      <c r="L72" s="365">
        <f>L73+L84+L107+L110</f>
        <v>0</v>
      </c>
      <c r="M72" s="625"/>
    </row>
    <row r="73" spans="2:13" s="8" customFormat="1" ht="15">
      <c r="B73" s="375" t="s">
        <v>392</v>
      </c>
      <c r="C73" s="536" t="s">
        <v>392</v>
      </c>
      <c r="D73" s="591" t="s">
        <v>393</v>
      </c>
      <c r="E73" s="351"/>
      <c r="F73" s="331" t="s">
        <v>169</v>
      </c>
      <c r="G73" s="352" t="s">
        <v>833</v>
      </c>
      <c r="H73" s="362" t="s">
        <v>1256</v>
      </c>
      <c r="I73" s="376"/>
      <c r="J73" s="364">
        <f>J74+J75+J77+J78+J80+J83</f>
        <v>0</v>
      </c>
      <c r="K73" s="365">
        <f>K74+K75+K76+K80+K83</f>
        <v>0</v>
      </c>
      <c r="L73" s="365">
        <f>L74+L75+L76+L80+L83</f>
        <v>0</v>
      </c>
      <c r="M73" s="625"/>
    </row>
    <row r="74" spans="2:13" s="8" customFormat="1" ht="15">
      <c r="B74" s="375" t="s">
        <v>395</v>
      </c>
      <c r="C74" s="533" t="s">
        <v>395</v>
      </c>
      <c r="D74" s="592" t="s">
        <v>396</v>
      </c>
      <c r="E74" s="321"/>
      <c r="F74" s="322" t="s">
        <v>170</v>
      </c>
      <c r="G74" s="338" t="s">
        <v>834</v>
      </c>
      <c r="H74" s="339"/>
      <c r="I74" s="377"/>
      <c r="J74" s="324"/>
      <c r="K74" s="325"/>
      <c r="L74" s="325"/>
      <c r="M74" s="625"/>
    </row>
    <row r="75" spans="2:13" s="8" customFormat="1" ht="15">
      <c r="B75" s="375" t="s">
        <v>397</v>
      </c>
      <c r="C75" s="533" t="s">
        <v>397</v>
      </c>
      <c r="D75" s="595" t="s">
        <v>398</v>
      </c>
      <c r="E75" s="321"/>
      <c r="F75" s="322" t="s">
        <v>171</v>
      </c>
      <c r="G75" s="338" t="s">
        <v>835</v>
      </c>
      <c r="H75" s="339"/>
      <c r="I75" s="377"/>
      <c r="J75" s="324"/>
      <c r="K75" s="325"/>
      <c r="L75" s="325"/>
      <c r="M75" s="625"/>
    </row>
    <row r="76" spans="2:13" s="8" customFormat="1" ht="15">
      <c r="B76" s="375"/>
      <c r="C76" s="536" t="s">
        <v>399</v>
      </c>
      <c r="D76" s="597" t="s">
        <v>1124</v>
      </c>
      <c r="E76" s="351"/>
      <c r="F76" s="331"/>
      <c r="G76" s="352" t="s">
        <v>175</v>
      </c>
      <c r="H76" s="362" t="s">
        <v>1257</v>
      </c>
      <c r="I76" s="376"/>
      <c r="J76" s="378" t="s">
        <v>311</v>
      </c>
      <c r="K76" s="365">
        <f>K77+K78</f>
        <v>0</v>
      </c>
      <c r="L76" s="365">
        <f>L77+L78</f>
        <v>0</v>
      </c>
      <c r="M76" s="625"/>
    </row>
    <row r="77" spans="2:13" s="8" customFormat="1" ht="15">
      <c r="B77" s="375" t="s">
        <v>399</v>
      </c>
      <c r="C77" s="533" t="s">
        <v>1122</v>
      </c>
      <c r="D77" s="594" t="s">
        <v>400</v>
      </c>
      <c r="E77" s="321"/>
      <c r="F77" s="322" t="s">
        <v>172</v>
      </c>
      <c r="G77" s="338" t="s">
        <v>176</v>
      </c>
      <c r="H77" s="339"/>
      <c r="I77" s="377"/>
      <c r="J77" s="324"/>
      <c r="K77" s="325"/>
      <c r="L77" s="325"/>
      <c r="M77" s="625"/>
    </row>
    <row r="78" spans="2:13" s="8" customFormat="1" ht="15">
      <c r="B78" s="375" t="s">
        <v>403</v>
      </c>
      <c r="C78" s="533" t="s">
        <v>1123</v>
      </c>
      <c r="D78" s="594" t="s">
        <v>404</v>
      </c>
      <c r="E78" s="321"/>
      <c r="F78" s="322" t="s">
        <v>174</v>
      </c>
      <c r="G78" s="338" t="s">
        <v>177</v>
      </c>
      <c r="H78" s="339"/>
      <c r="I78" s="377"/>
      <c r="J78" s="324"/>
      <c r="K78" s="325"/>
      <c r="L78" s="325"/>
      <c r="M78" s="625"/>
    </row>
    <row r="79" spans="2:13" s="8" customFormat="1" ht="15" hidden="1">
      <c r="B79" s="375"/>
      <c r="C79" s="534"/>
      <c r="D79" s="592" t="s">
        <v>400</v>
      </c>
      <c r="E79" s="321"/>
      <c r="F79" s="322" t="s">
        <v>172</v>
      </c>
      <c r="G79" s="338"/>
      <c r="H79" s="339"/>
      <c r="I79" s="377"/>
      <c r="J79" s="579" t="s">
        <v>311</v>
      </c>
      <c r="K79" s="579" t="s">
        <v>311</v>
      </c>
      <c r="L79" s="579" t="s">
        <v>311</v>
      </c>
      <c r="M79" s="625"/>
    </row>
    <row r="80" spans="2:13" s="8" customFormat="1" ht="15">
      <c r="B80" s="379" t="s">
        <v>401</v>
      </c>
      <c r="C80" s="533" t="s">
        <v>401</v>
      </c>
      <c r="D80" s="594" t="s">
        <v>1125</v>
      </c>
      <c r="E80" s="321"/>
      <c r="F80" s="322" t="s">
        <v>173</v>
      </c>
      <c r="G80" s="338" t="s">
        <v>178</v>
      </c>
      <c r="H80" s="339"/>
      <c r="I80" s="377"/>
      <c r="J80" s="324"/>
      <c r="K80" s="325"/>
      <c r="L80" s="325"/>
      <c r="M80" s="625"/>
    </row>
    <row r="81" spans="2:13" s="8" customFormat="1" ht="15" hidden="1">
      <c r="B81" s="379"/>
      <c r="C81" s="534"/>
      <c r="D81" s="592" t="s">
        <v>402</v>
      </c>
      <c r="E81" s="321"/>
      <c r="F81" s="322" t="s">
        <v>173</v>
      </c>
      <c r="G81" s="338"/>
      <c r="H81" s="339"/>
      <c r="I81" s="377"/>
      <c r="J81" s="579" t="s">
        <v>311</v>
      </c>
      <c r="K81" s="579" t="s">
        <v>311</v>
      </c>
      <c r="L81" s="579" t="s">
        <v>311</v>
      </c>
      <c r="M81" s="625"/>
    </row>
    <row r="82" spans="2:13" s="8" customFormat="1" ht="15" hidden="1">
      <c r="B82" s="375"/>
      <c r="C82" s="534"/>
      <c r="D82" s="592" t="s">
        <v>404</v>
      </c>
      <c r="E82" s="321"/>
      <c r="F82" s="322" t="s">
        <v>174</v>
      </c>
      <c r="G82" s="338"/>
      <c r="H82" s="339"/>
      <c r="I82" s="377"/>
      <c r="J82" s="579" t="s">
        <v>311</v>
      </c>
      <c r="K82" s="579" t="s">
        <v>311</v>
      </c>
      <c r="L82" s="579" t="s">
        <v>311</v>
      </c>
      <c r="M82" s="625"/>
    </row>
    <row r="83" spans="2:13" s="8" customFormat="1" ht="15">
      <c r="B83" s="375" t="s">
        <v>405</v>
      </c>
      <c r="C83" s="533" t="s">
        <v>403</v>
      </c>
      <c r="D83" s="592" t="s">
        <v>406</v>
      </c>
      <c r="E83" s="321"/>
      <c r="F83" s="322" t="s">
        <v>833</v>
      </c>
      <c r="G83" s="338" t="s">
        <v>179</v>
      </c>
      <c r="H83" s="339"/>
      <c r="I83" s="377"/>
      <c r="J83" s="324"/>
      <c r="K83" s="325"/>
      <c r="L83" s="325"/>
      <c r="M83" s="625"/>
    </row>
    <row r="84" spans="2:13" s="8" customFormat="1" ht="15">
      <c r="B84" s="375"/>
      <c r="C84" s="537" t="s">
        <v>407</v>
      </c>
      <c r="D84" s="603" t="s">
        <v>1126</v>
      </c>
      <c r="E84" s="351"/>
      <c r="F84" s="331"/>
      <c r="G84" s="352" t="s">
        <v>180</v>
      </c>
      <c r="H84" s="362" t="s">
        <v>1265</v>
      </c>
      <c r="I84" s="376"/>
      <c r="J84" s="378" t="s">
        <v>311</v>
      </c>
      <c r="K84" s="365">
        <f>K85+K96</f>
        <v>0</v>
      </c>
      <c r="L84" s="365">
        <f>L85+L96</f>
        <v>0</v>
      </c>
      <c r="M84" s="625"/>
    </row>
    <row r="85" spans="2:13" s="8" customFormat="1" ht="15">
      <c r="B85" s="375" t="s">
        <v>407</v>
      </c>
      <c r="C85" s="537" t="s">
        <v>1127</v>
      </c>
      <c r="D85" s="591" t="s">
        <v>408</v>
      </c>
      <c r="E85" s="351"/>
      <c r="F85" s="331" t="s">
        <v>834</v>
      </c>
      <c r="G85" s="352" t="s">
        <v>836</v>
      </c>
      <c r="H85" s="362" t="s">
        <v>1258</v>
      </c>
      <c r="I85" s="376"/>
      <c r="J85" s="364">
        <f>SUM(J86:J94)</f>
        <v>0</v>
      </c>
      <c r="K85" s="365">
        <f>K86+K87+K88+K89+K90</f>
        <v>0</v>
      </c>
      <c r="L85" s="365">
        <f>L86+L87+L88+L89+L90</f>
        <v>0</v>
      </c>
      <c r="M85" s="625"/>
    </row>
    <row r="86" spans="2:13" s="8" customFormat="1" ht="15">
      <c r="B86" s="375" t="s">
        <v>26</v>
      </c>
      <c r="C86" s="533" t="s">
        <v>1128</v>
      </c>
      <c r="D86" s="604" t="s">
        <v>410</v>
      </c>
      <c r="E86" s="321"/>
      <c r="F86" s="322" t="s">
        <v>835</v>
      </c>
      <c r="G86" s="338" t="s">
        <v>837</v>
      </c>
      <c r="H86" s="339"/>
      <c r="I86" s="377"/>
      <c r="J86" s="324"/>
      <c r="K86" s="325"/>
      <c r="L86" s="325"/>
      <c r="M86" s="625"/>
    </row>
    <row r="87" spans="2:13" s="8" customFormat="1" ht="15">
      <c r="B87" s="375" t="s">
        <v>411</v>
      </c>
      <c r="C87" s="533" t="s">
        <v>1129</v>
      </c>
      <c r="D87" s="605" t="s">
        <v>412</v>
      </c>
      <c r="E87" s="321"/>
      <c r="F87" s="322" t="s">
        <v>175</v>
      </c>
      <c r="G87" s="338" t="s">
        <v>181</v>
      </c>
      <c r="H87" s="339"/>
      <c r="I87" s="377"/>
      <c r="J87" s="324"/>
      <c r="K87" s="325"/>
      <c r="L87" s="325"/>
      <c r="M87" s="625"/>
    </row>
    <row r="88" spans="2:13" s="8" customFormat="1" ht="15">
      <c r="B88" s="375" t="s">
        <v>413</v>
      </c>
      <c r="C88" s="533" t="s">
        <v>1132</v>
      </c>
      <c r="D88" s="595" t="s">
        <v>414</v>
      </c>
      <c r="E88" s="321"/>
      <c r="F88" s="322" t="s">
        <v>176</v>
      </c>
      <c r="G88" s="338" t="s">
        <v>182</v>
      </c>
      <c r="H88" s="339"/>
      <c r="I88" s="377"/>
      <c r="J88" s="324"/>
      <c r="K88" s="325"/>
      <c r="L88" s="325"/>
      <c r="M88" s="625"/>
    </row>
    <row r="89" spans="2:13" s="8" customFormat="1" ht="15">
      <c r="B89" s="375" t="s">
        <v>422</v>
      </c>
      <c r="C89" s="533" t="s">
        <v>1133</v>
      </c>
      <c r="D89" s="595" t="s">
        <v>423</v>
      </c>
      <c r="E89" s="321"/>
      <c r="F89" s="322" t="s">
        <v>836</v>
      </c>
      <c r="G89" s="338" t="s">
        <v>183</v>
      </c>
      <c r="H89" s="339"/>
      <c r="I89" s="377"/>
      <c r="J89" s="324"/>
      <c r="K89" s="325"/>
      <c r="L89" s="325"/>
      <c r="M89" s="625"/>
    </row>
    <row r="90" spans="2:13" s="8" customFormat="1" ht="15">
      <c r="B90" s="375"/>
      <c r="C90" s="536" t="s">
        <v>1134</v>
      </c>
      <c r="D90" s="597" t="s">
        <v>1130</v>
      </c>
      <c r="E90" s="290"/>
      <c r="F90" s="287"/>
      <c r="G90" s="336" t="s">
        <v>184</v>
      </c>
      <c r="H90" s="337" t="s">
        <v>1259</v>
      </c>
      <c r="I90" s="377"/>
      <c r="J90" s="378" t="s">
        <v>311</v>
      </c>
      <c r="K90" s="119">
        <f>K91+K92+K93+K94</f>
        <v>0</v>
      </c>
      <c r="L90" s="119">
        <f>L91+L92+L93+L94</f>
        <v>0</v>
      </c>
      <c r="M90" s="625"/>
    </row>
    <row r="91" spans="2:13" s="8" customFormat="1" ht="15">
      <c r="B91" s="375" t="s">
        <v>415</v>
      </c>
      <c r="C91" s="533" t="s">
        <v>1135</v>
      </c>
      <c r="D91" s="595" t="s">
        <v>416</v>
      </c>
      <c r="E91" s="321"/>
      <c r="F91" s="322" t="s">
        <v>177</v>
      </c>
      <c r="G91" s="338" t="s">
        <v>185</v>
      </c>
      <c r="H91" s="339"/>
      <c r="I91" s="377"/>
      <c r="J91" s="324"/>
      <c r="K91" s="325"/>
      <c r="L91" s="325"/>
      <c r="M91" s="625"/>
    </row>
    <row r="92" spans="2:13" s="8" customFormat="1" ht="15">
      <c r="B92" s="375" t="s">
        <v>417</v>
      </c>
      <c r="C92" s="533" t="s">
        <v>1136</v>
      </c>
      <c r="D92" s="595" t="s">
        <v>418</v>
      </c>
      <c r="E92" s="321"/>
      <c r="F92" s="322" t="s">
        <v>178</v>
      </c>
      <c r="G92" s="338" t="s">
        <v>186</v>
      </c>
      <c r="H92" s="339"/>
      <c r="I92" s="377"/>
      <c r="J92" s="324"/>
      <c r="K92" s="325"/>
      <c r="L92" s="325"/>
      <c r="M92" s="625"/>
    </row>
    <row r="93" spans="2:13" s="8" customFormat="1" ht="15">
      <c r="B93" s="375" t="s">
        <v>419</v>
      </c>
      <c r="C93" s="533" t="s">
        <v>1137</v>
      </c>
      <c r="D93" s="595" t="s">
        <v>420</v>
      </c>
      <c r="E93" s="321"/>
      <c r="F93" s="322" t="s">
        <v>179</v>
      </c>
      <c r="G93" s="338" t="s">
        <v>187</v>
      </c>
      <c r="H93" s="339"/>
      <c r="I93" s="377"/>
      <c r="J93" s="324"/>
      <c r="K93" s="325"/>
      <c r="L93" s="325"/>
      <c r="M93" s="625"/>
    </row>
    <row r="94" spans="2:13" s="8" customFormat="1" ht="15">
      <c r="B94" s="375" t="s">
        <v>27</v>
      </c>
      <c r="C94" s="533" t="s">
        <v>1138</v>
      </c>
      <c r="D94" s="592" t="s">
        <v>421</v>
      </c>
      <c r="E94" s="321"/>
      <c r="F94" s="322" t="s">
        <v>180</v>
      </c>
      <c r="G94" s="338" t="s">
        <v>188</v>
      </c>
      <c r="H94" s="339"/>
      <c r="I94" s="377"/>
      <c r="J94" s="324"/>
      <c r="K94" s="325"/>
      <c r="L94" s="325"/>
      <c r="M94" s="625"/>
    </row>
    <row r="95" spans="2:13" ht="14.25" customHeight="1" hidden="1">
      <c r="B95" s="342"/>
      <c r="C95" s="538"/>
      <c r="D95" s="539"/>
      <c r="E95" s="539"/>
      <c r="F95" s="540"/>
      <c r="G95" s="541"/>
      <c r="H95" s="542"/>
      <c r="J95" s="332"/>
      <c r="K95" s="332"/>
      <c r="L95" s="332"/>
      <c r="M95" s="86"/>
    </row>
    <row r="96" spans="2:13" s="8" customFormat="1" ht="15">
      <c r="B96" s="375" t="s">
        <v>424</v>
      </c>
      <c r="C96" s="536" t="s">
        <v>1131</v>
      </c>
      <c r="D96" s="606" t="s">
        <v>425</v>
      </c>
      <c r="E96" s="351"/>
      <c r="F96" s="331" t="s">
        <v>837</v>
      </c>
      <c r="G96" s="352" t="s">
        <v>189</v>
      </c>
      <c r="H96" s="362" t="s">
        <v>1260</v>
      </c>
      <c r="I96" s="376"/>
      <c r="J96" s="364">
        <f>SUM(J97:J106)</f>
        <v>0</v>
      </c>
      <c r="K96" s="365">
        <f>K97+K98+K99+K100</f>
        <v>0</v>
      </c>
      <c r="L96" s="365">
        <f>L97+L98+L99+L100</f>
        <v>0</v>
      </c>
      <c r="M96" s="625"/>
    </row>
    <row r="97" spans="2:13" s="8" customFormat="1" ht="15">
      <c r="B97" s="375" t="s">
        <v>28</v>
      </c>
      <c r="C97" s="533" t="s">
        <v>1139</v>
      </c>
      <c r="D97" s="604" t="s">
        <v>410</v>
      </c>
      <c r="E97" s="321"/>
      <c r="F97" s="322" t="s">
        <v>181</v>
      </c>
      <c r="G97" s="338" t="s">
        <v>190</v>
      </c>
      <c r="H97" s="339"/>
      <c r="I97" s="377"/>
      <c r="J97" s="324"/>
      <c r="K97" s="325"/>
      <c r="L97" s="325"/>
      <c r="M97" s="625"/>
    </row>
    <row r="98" spans="2:13" s="8" customFormat="1" ht="15">
      <c r="B98" s="375" t="s">
        <v>426</v>
      </c>
      <c r="C98" s="533" t="s">
        <v>1140</v>
      </c>
      <c r="D98" s="595" t="s">
        <v>412</v>
      </c>
      <c r="E98" s="321"/>
      <c r="F98" s="322" t="s">
        <v>182</v>
      </c>
      <c r="G98" s="338" t="s">
        <v>332</v>
      </c>
      <c r="H98" s="339"/>
      <c r="I98" s="377"/>
      <c r="J98" s="324"/>
      <c r="K98" s="325"/>
      <c r="L98" s="325"/>
      <c r="M98" s="625"/>
    </row>
    <row r="99" spans="2:13" s="8" customFormat="1" ht="15" customHeight="1">
      <c r="B99" s="375" t="s">
        <v>427</v>
      </c>
      <c r="C99" s="533" t="s">
        <v>1141</v>
      </c>
      <c r="D99" s="595" t="s">
        <v>414</v>
      </c>
      <c r="E99" s="321"/>
      <c r="F99" s="322" t="s">
        <v>183</v>
      </c>
      <c r="G99" s="338" t="s">
        <v>838</v>
      </c>
      <c r="H99" s="339"/>
      <c r="I99" s="377"/>
      <c r="J99" s="324"/>
      <c r="K99" s="325"/>
      <c r="L99" s="325"/>
      <c r="M99" s="625"/>
    </row>
    <row r="100" spans="2:13" s="8" customFormat="1" ht="15" customHeight="1">
      <c r="B100" s="375"/>
      <c r="C100" s="536" t="s">
        <v>1142</v>
      </c>
      <c r="D100" s="597" t="s">
        <v>1130</v>
      </c>
      <c r="E100" s="351"/>
      <c r="F100" s="331"/>
      <c r="G100" s="352" t="s">
        <v>191</v>
      </c>
      <c r="H100" s="362" t="s">
        <v>1261</v>
      </c>
      <c r="I100" s="376"/>
      <c r="J100" s="378" t="s">
        <v>311</v>
      </c>
      <c r="K100" s="365">
        <f>K101+K102+K103+K104+K105+K106</f>
        <v>0</v>
      </c>
      <c r="L100" s="365">
        <f>L101+L102+L103+L104+L105+L106</f>
        <v>0</v>
      </c>
      <c r="M100" s="625"/>
    </row>
    <row r="101" spans="2:13" s="8" customFormat="1" ht="15">
      <c r="B101" s="375" t="s">
        <v>428</v>
      </c>
      <c r="C101" s="533" t="s">
        <v>1143</v>
      </c>
      <c r="D101" s="595" t="s">
        <v>416</v>
      </c>
      <c r="E101" s="321"/>
      <c r="F101" s="322" t="s">
        <v>184</v>
      </c>
      <c r="G101" s="338" t="s">
        <v>192</v>
      </c>
      <c r="H101" s="339"/>
      <c r="I101" s="377"/>
      <c r="J101" s="324"/>
      <c r="K101" s="325"/>
      <c r="L101" s="325"/>
      <c r="M101" s="625"/>
    </row>
    <row r="102" spans="2:13" s="8" customFormat="1" ht="15">
      <c r="B102" s="375" t="s">
        <v>29</v>
      </c>
      <c r="C102" s="533" t="s">
        <v>1144</v>
      </c>
      <c r="D102" s="592" t="s">
        <v>73</v>
      </c>
      <c r="E102" s="321"/>
      <c r="F102" s="322" t="s">
        <v>185</v>
      </c>
      <c r="G102" s="338" t="s">
        <v>193</v>
      </c>
      <c r="H102" s="339"/>
      <c r="I102" s="377"/>
      <c r="J102" s="324"/>
      <c r="K102" s="325"/>
      <c r="L102" s="325"/>
      <c r="M102" s="625"/>
    </row>
    <row r="103" spans="2:13" s="8" customFormat="1" ht="15">
      <c r="B103" s="375" t="s">
        <v>30</v>
      </c>
      <c r="C103" s="533" t="s">
        <v>1145</v>
      </c>
      <c r="D103" s="604" t="s">
        <v>429</v>
      </c>
      <c r="E103" s="321"/>
      <c r="F103" s="322" t="s">
        <v>186</v>
      </c>
      <c r="G103" s="338" t="s">
        <v>194</v>
      </c>
      <c r="H103" s="339"/>
      <c r="I103" s="377"/>
      <c r="J103" s="324"/>
      <c r="K103" s="325"/>
      <c r="L103" s="325"/>
      <c r="M103" s="625"/>
    </row>
    <row r="104" spans="2:13" s="8" customFormat="1" ht="15">
      <c r="B104" s="375" t="s">
        <v>430</v>
      </c>
      <c r="C104" s="533" t="s">
        <v>1146</v>
      </c>
      <c r="D104" s="595" t="s">
        <v>431</v>
      </c>
      <c r="E104" s="321"/>
      <c r="F104" s="322" t="s">
        <v>187</v>
      </c>
      <c r="G104" s="338" t="s">
        <v>195</v>
      </c>
      <c r="H104" s="339"/>
      <c r="I104" s="377"/>
      <c r="J104" s="324"/>
      <c r="K104" s="325"/>
      <c r="L104" s="325"/>
      <c r="M104" s="625"/>
    </row>
    <row r="105" spans="2:13" s="8" customFormat="1" ht="15">
      <c r="B105" s="375" t="s">
        <v>432</v>
      </c>
      <c r="C105" s="533" t="s">
        <v>1147</v>
      </c>
      <c r="D105" s="595" t="s">
        <v>420</v>
      </c>
      <c r="E105" s="321"/>
      <c r="F105" s="322" t="s">
        <v>188</v>
      </c>
      <c r="G105" s="338" t="s">
        <v>196</v>
      </c>
      <c r="H105" s="339"/>
      <c r="I105" s="377"/>
      <c r="J105" s="324"/>
      <c r="K105" s="325"/>
      <c r="L105" s="325"/>
      <c r="M105" s="625"/>
    </row>
    <row r="106" spans="2:13" s="8" customFormat="1" ht="15">
      <c r="B106" s="375" t="s">
        <v>31</v>
      </c>
      <c r="C106" s="533" t="s">
        <v>1148</v>
      </c>
      <c r="D106" s="592" t="s">
        <v>433</v>
      </c>
      <c r="E106" s="321"/>
      <c r="F106" s="322" t="s">
        <v>189</v>
      </c>
      <c r="G106" s="338" t="s">
        <v>197</v>
      </c>
      <c r="H106" s="339"/>
      <c r="I106" s="377"/>
      <c r="J106" s="324"/>
      <c r="K106" s="325"/>
      <c r="L106" s="325"/>
      <c r="M106" s="625"/>
    </row>
    <row r="107" spans="2:13" s="8" customFormat="1" ht="15">
      <c r="B107" s="375"/>
      <c r="C107" s="537" t="s">
        <v>424</v>
      </c>
      <c r="D107" s="603" t="s">
        <v>1150</v>
      </c>
      <c r="E107" s="351"/>
      <c r="F107" s="331"/>
      <c r="G107" s="352" t="s">
        <v>198</v>
      </c>
      <c r="H107" s="362" t="s">
        <v>1263</v>
      </c>
      <c r="I107" s="376"/>
      <c r="J107" s="378" t="s">
        <v>311</v>
      </c>
      <c r="K107" s="365">
        <f>K108+K109</f>
        <v>0</v>
      </c>
      <c r="L107" s="365">
        <f>L108+L109</f>
        <v>0</v>
      </c>
      <c r="M107" s="625"/>
    </row>
    <row r="108" spans="2:13" s="8" customFormat="1" ht="15">
      <c r="B108" s="375"/>
      <c r="C108" s="533" t="s">
        <v>28</v>
      </c>
      <c r="D108" s="594" t="s">
        <v>1113</v>
      </c>
      <c r="E108" s="321"/>
      <c r="F108" s="322"/>
      <c r="G108" s="338" t="s">
        <v>199</v>
      </c>
      <c r="H108" s="339"/>
      <c r="I108" s="377"/>
      <c r="J108" s="378" t="s">
        <v>311</v>
      </c>
      <c r="K108" s="325"/>
      <c r="L108" s="325"/>
      <c r="M108" s="625"/>
    </row>
    <row r="109" spans="2:13" s="8" customFormat="1" ht="15">
      <c r="B109" s="375"/>
      <c r="C109" s="533" t="s">
        <v>426</v>
      </c>
      <c r="D109" s="594" t="s">
        <v>1151</v>
      </c>
      <c r="E109" s="321"/>
      <c r="F109" s="322"/>
      <c r="G109" s="338" t="s">
        <v>200</v>
      </c>
      <c r="H109" s="339"/>
      <c r="I109" s="377"/>
      <c r="J109" s="378" t="s">
        <v>311</v>
      </c>
      <c r="K109" s="325"/>
      <c r="L109" s="325"/>
      <c r="M109" s="625"/>
    </row>
    <row r="110" spans="2:13" s="8" customFormat="1" ht="15">
      <c r="B110" s="375"/>
      <c r="C110" s="537" t="s">
        <v>1149</v>
      </c>
      <c r="D110" s="603" t="s">
        <v>1152</v>
      </c>
      <c r="E110" s="351"/>
      <c r="F110" s="331"/>
      <c r="G110" s="352" t="s">
        <v>201</v>
      </c>
      <c r="H110" s="362" t="s">
        <v>1262</v>
      </c>
      <c r="I110" s="376"/>
      <c r="J110" s="378" t="s">
        <v>311</v>
      </c>
      <c r="K110" s="365">
        <f>K111+K112</f>
        <v>0</v>
      </c>
      <c r="L110" s="365">
        <f>L111+L112</f>
        <v>0</v>
      </c>
      <c r="M110" s="625"/>
    </row>
    <row r="111" spans="2:13" s="8" customFormat="1" ht="15">
      <c r="B111" s="375"/>
      <c r="C111" s="533" t="s">
        <v>32</v>
      </c>
      <c r="D111" s="598" t="s">
        <v>1153</v>
      </c>
      <c r="E111" s="321"/>
      <c r="F111" s="322"/>
      <c r="G111" s="338" t="s">
        <v>202</v>
      </c>
      <c r="H111" s="339"/>
      <c r="I111" s="377"/>
      <c r="J111" s="378" t="s">
        <v>311</v>
      </c>
      <c r="K111" s="325"/>
      <c r="L111" s="325"/>
      <c r="M111" s="625"/>
    </row>
    <row r="112" spans="2:13" s="8" customFormat="1" ht="15">
      <c r="B112" s="375"/>
      <c r="C112" s="533" t="s">
        <v>33</v>
      </c>
      <c r="D112" s="598" t="s">
        <v>1154</v>
      </c>
      <c r="E112" s="321"/>
      <c r="F112" s="322"/>
      <c r="G112" s="338" t="s">
        <v>203</v>
      </c>
      <c r="H112" s="339"/>
      <c r="I112" s="377"/>
      <c r="J112" s="378" t="s">
        <v>311</v>
      </c>
      <c r="K112" s="325"/>
      <c r="L112" s="325"/>
      <c r="M112" s="625"/>
    </row>
    <row r="113" spans="2:13" s="8" customFormat="1" ht="15">
      <c r="B113" s="375" t="s">
        <v>434</v>
      </c>
      <c r="C113" s="543"/>
      <c r="D113" s="591" t="s">
        <v>435</v>
      </c>
      <c r="E113" s="351"/>
      <c r="F113" s="331" t="s">
        <v>190</v>
      </c>
      <c r="G113" s="352"/>
      <c r="H113" s="362"/>
      <c r="I113" s="376"/>
      <c r="J113" s="364">
        <f>SUM(J114:J117)</f>
        <v>0</v>
      </c>
      <c r="K113" s="378" t="s">
        <v>311</v>
      </c>
      <c r="L113" s="378" t="s">
        <v>311</v>
      </c>
      <c r="M113" s="625"/>
    </row>
    <row r="114" spans="2:13" s="8" customFormat="1" ht="15">
      <c r="B114" s="375" t="s">
        <v>32</v>
      </c>
      <c r="C114" s="534"/>
      <c r="D114" s="592" t="s">
        <v>437</v>
      </c>
      <c r="E114" s="321"/>
      <c r="F114" s="322" t="s">
        <v>332</v>
      </c>
      <c r="G114" s="338"/>
      <c r="H114" s="339"/>
      <c r="I114" s="377"/>
      <c r="J114" s="324"/>
      <c r="K114" s="378" t="s">
        <v>311</v>
      </c>
      <c r="L114" s="378" t="s">
        <v>311</v>
      </c>
      <c r="M114" s="625"/>
    </row>
    <row r="115" spans="2:13" s="8" customFormat="1" ht="15">
      <c r="B115" s="375" t="s">
        <v>33</v>
      </c>
      <c r="C115" s="534"/>
      <c r="D115" s="592" t="s">
        <v>438</v>
      </c>
      <c r="E115" s="321"/>
      <c r="F115" s="322" t="s">
        <v>838</v>
      </c>
      <c r="G115" s="338"/>
      <c r="H115" s="339"/>
      <c r="I115" s="377"/>
      <c r="J115" s="324"/>
      <c r="K115" s="378" t="s">
        <v>311</v>
      </c>
      <c r="L115" s="378" t="s">
        <v>311</v>
      </c>
      <c r="M115" s="625"/>
    </row>
    <row r="116" spans="2:13" s="8" customFormat="1" ht="15">
      <c r="B116" s="375" t="s">
        <v>34</v>
      </c>
      <c r="C116" s="534"/>
      <c r="D116" s="592" t="s">
        <v>439</v>
      </c>
      <c r="E116" s="321"/>
      <c r="F116" s="322" t="s">
        <v>191</v>
      </c>
      <c r="G116" s="338"/>
      <c r="H116" s="339"/>
      <c r="I116" s="377"/>
      <c r="J116" s="324"/>
      <c r="K116" s="378" t="s">
        <v>311</v>
      </c>
      <c r="L116" s="378" t="s">
        <v>311</v>
      </c>
      <c r="M116" s="625"/>
    </row>
    <row r="117" spans="2:13" s="8" customFormat="1" ht="15">
      <c r="B117" s="375" t="s">
        <v>440</v>
      </c>
      <c r="C117" s="534"/>
      <c r="D117" s="592" t="s">
        <v>441</v>
      </c>
      <c r="E117" s="321"/>
      <c r="F117" s="322" t="s">
        <v>192</v>
      </c>
      <c r="G117" s="338"/>
      <c r="H117" s="339"/>
      <c r="I117" s="377" t="s">
        <v>293</v>
      </c>
      <c r="J117" s="94"/>
      <c r="K117" s="378" t="s">
        <v>311</v>
      </c>
      <c r="L117" s="378" t="s">
        <v>311</v>
      </c>
      <c r="M117" s="625"/>
    </row>
    <row r="118" spans="2:13" s="8" customFormat="1" ht="15">
      <c r="B118" s="375" t="s">
        <v>442</v>
      </c>
      <c r="C118" s="449" t="s">
        <v>1155</v>
      </c>
      <c r="D118" s="591" t="s">
        <v>443</v>
      </c>
      <c r="E118" s="351"/>
      <c r="F118" s="331" t="s">
        <v>193</v>
      </c>
      <c r="G118" s="352" t="s">
        <v>204</v>
      </c>
      <c r="H118" s="362" t="s">
        <v>1264</v>
      </c>
      <c r="I118" s="376"/>
      <c r="J118" s="364">
        <f>SUM(J119:J121)</f>
        <v>0</v>
      </c>
      <c r="K118" s="365">
        <f>SUM(K119:K121)</f>
        <v>0</v>
      </c>
      <c r="L118" s="365">
        <f>SUM(L119:L121)</f>
        <v>0</v>
      </c>
      <c r="M118" s="625"/>
    </row>
    <row r="119" spans="2:13" s="8" customFormat="1" ht="15">
      <c r="B119" s="375" t="s">
        <v>35</v>
      </c>
      <c r="C119" s="533" t="s">
        <v>1156</v>
      </c>
      <c r="D119" s="592" t="s">
        <v>444</v>
      </c>
      <c r="E119" s="321"/>
      <c r="F119" s="322" t="s">
        <v>194</v>
      </c>
      <c r="G119" s="338" t="s">
        <v>205</v>
      </c>
      <c r="H119" s="339"/>
      <c r="I119" s="377"/>
      <c r="J119" s="324"/>
      <c r="K119" s="325"/>
      <c r="L119" s="325"/>
      <c r="M119" s="625"/>
    </row>
    <row r="120" spans="2:13" s="8" customFormat="1" ht="15">
      <c r="B120" s="375" t="s">
        <v>445</v>
      </c>
      <c r="C120" s="533" t="s">
        <v>1157</v>
      </c>
      <c r="D120" s="595" t="s">
        <v>446</v>
      </c>
      <c r="E120" s="321"/>
      <c r="F120" s="322" t="s">
        <v>195</v>
      </c>
      <c r="G120" s="338" t="s">
        <v>206</v>
      </c>
      <c r="H120" s="339"/>
      <c r="I120" s="377"/>
      <c r="J120" s="324"/>
      <c r="K120" s="325"/>
      <c r="L120" s="325"/>
      <c r="M120" s="625"/>
    </row>
    <row r="121" spans="2:13" s="8" customFormat="1" ht="15.75" thickBot="1">
      <c r="B121" s="380" t="s">
        <v>36</v>
      </c>
      <c r="C121" s="544" t="s">
        <v>1158</v>
      </c>
      <c r="D121" s="595" t="s">
        <v>447</v>
      </c>
      <c r="E121" s="321"/>
      <c r="F121" s="343" t="s">
        <v>196</v>
      </c>
      <c r="G121" s="338" t="s">
        <v>207</v>
      </c>
      <c r="H121" s="339"/>
      <c r="I121" s="377"/>
      <c r="J121" s="324"/>
      <c r="K121" s="325"/>
      <c r="L121" s="325"/>
      <c r="M121" s="625"/>
    </row>
    <row r="122" spans="2:13" s="8" customFormat="1" ht="15" customHeight="1">
      <c r="B122" s="666" t="s">
        <v>1229</v>
      </c>
      <c r="C122" s="670" t="s">
        <v>1230</v>
      </c>
      <c r="D122" s="545"/>
      <c r="E122" s="546"/>
      <c r="F122" s="689" t="s">
        <v>1083</v>
      </c>
      <c r="G122" s="670" t="s">
        <v>1082</v>
      </c>
      <c r="H122" s="459" t="s">
        <v>130</v>
      </c>
      <c r="I122" s="672" t="s">
        <v>139</v>
      </c>
      <c r="J122" s="344"/>
      <c r="K122" s="344"/>
      <c r="L122" s="345"/>
      <c r="M122" s="680"/>
    </row>
    <row r="123" spans="2:13" s="8" customFormat="1" ht="26.25" customHeight="1" thickBot="1">
      <c r="B123" s="667"/>
      <c r="C123" s="671"/>
      <c r="D123" s="547" t="s">
        <v>330</v>
      </c>
      <c r="E123" s="548"/>
      <c r="F123" s="690"/>
      <c r="G123" s="671"/>
      <c r="H123" s="463"/>
      <c r="I123" s="673"/>
      <c r="J123" s="347">
        <f>J17</f>
        <v>42369</v>
      </c>
      <c r="K123" s="348">
        <f>K17</f>
        <v>42735</v>
      </c>
      <c r="L123" s="347" t="str">
        <f>L17</f>
        <v>Q = 1</v>
      </c>
      <c r="M123" s="680"/>
    </row>
    <row r="124" spans="2:13" s="8" customFormat="1" ht="15">
      <c r="B124" s="381" t="s">
        <v>448</v>
      </c>
      <c r="C124" s="549"/>
      <c r="D124" s="590" t="s">
        <v>449</v>
      </c>
      <c r="E124" s="361"/>
      <c r="F124" s="331" t="s">
        <v>197</v>
      </c>
      <c r="G124" s="352" t="s">
        <v>208</v>
      </c>
      <c r="H124" s="362" t="s">
        <v>1231</v>
      </c>
      <c r="I124" s="376"/>
      <c r="J124" s="363">
        <f>J125+J151+J197</f>
        <v>0</v>
      </c>
      <c r="K124" s="363">
        <f>K125+K151+K197</f>
        <v>0</v>
      </c>
      <c r="L124" s="363">
        <f>L125+L151+L197</f>
        <v>0</v>
      </c>
      <c r="M124" s="625"/>
    </row>
    <row r="125" spans="2:13" s="8" customFormat="1" ht="17.25" customHeight="1">
      <c r="B125" s="375" t="s">
        <v>341</v>
      </c>
      <c r="C125" s="465" t="s">
        <v>341</v>
      </c>
      <c r="D125" s="591" t="s">
        <v>450</v>
      </c>
      <c r="E125" s="351"/>
      <c r="F125" s="331" t="s">
        <v>198</v>
      </c>
      <c r="G125" s="352" t="s">
        <v>209</v>
      </c>
      <c r="H125" s="362" t="s">
        <v>1232</v>
      </c>
      <c r="I125" s="376"/>
      <c r="J125" s="364">
        <f>J126+J132+J142+J145+J149</f>
        <v>0</v>
      </c>
      <c r="K125" s="365">
        <f>K126+K130+K139+K145+K149+K150</f>
        <v>0</v>
      </c>
      <c r="L125" s="365">
        <f>L126+L130+L139+L145+L149+L150</f>
        <v>0</v>
      </c>
      <c r="M125" s="625"/>
    </row>
    <row r="126" spans="2:13" s="8" customFormat="1" ht="15">
      <c r="B126" s="375" t="s">
        <v>451</v>
      </c>
      <c r="C126" s="466" t="s">
        <v>451</v>
      </c>
      <c r="D126" s="591" t="s">
        <v>452</v>
      </c>
      <c r="E126" s="351"/>
      <c r="F126" s="331" t="s">
        <v>199</v>
      </c>
      <c r="G126" s="352" t="s">
        <v>210</v>
      </c>
      <c r="H126" s="362" t="s">
        <v>1233</v>
      </c>
      <c r="I126" s="376"/>
      <c r="J126" s="364">
        <f>SUM(J127:J129)</f>
        <v>0</v>
      </c>
      <c r="K126" s="365">
        <f>SUM(K127:K129)</f>
        <v>0</v>
      </c>
      <c r="L126" s="365">
        <f>SUM(L127:L129)</f>
        <v>0</v>
      </c>
      <c r="M126" s="625"/>
    </row>
    <row r="127" spans="2:13" s="8" customFormat="1" ht="15" customHeight="1">
      <c r="B127" s="375" t="s">
        <v>37</v>
      </c>
      <c r="C127" s="550" t="s">
        <v>37</v>
      </c>
      <c r="D127" s="592" t="s">
        <v>452</v>
      </c>
      <c r="E127" s="321"/>
      <c r="F127" s="322" t="s">
        <v>200</v>
      </c>
      <c r="G127" s="338" t="s">
        <v>211</v>
      </c>
      <c r="H127" s="339"/>
      <c r="I127" s="377"/>
      <c r="J127" s="324"/>
      <c r="K127" s="325"/>
      <c r="L127" s="325"/>
      <c r="M127" s="625"/>
    </row>
    <row r="128" spans="2:13" s="8" customFormat="1" ht="15">
      <c r="B128" s="375" t="s">
        <v>38</v>
      </c>
      <c r="C128" s="550" t="s">
        <v>38</v>
      </c>
      <c r="D128" s="592" t="s">
        <v>453</v>
      </c>
      <c r="E128" s="321"/>
      <c r="F128" s="322" t="s">
        <v>201</v>
      </c>
      <c r="G128" s="338" t="s">
        <v>839</v>
      </c>
      <c r="H128" s="339"/>
      <c r="I128" s="377"/>
      <c r="J128" s="324"/>
      <c r="K128" s="325"/>
      <c r="L128" s="325"/>
      <c r="M128" s="625"/>
    </row>
    <row r="129" spans="2:13" s="8" customFormat="1" ht="15">
      <c r="B129" s="375" t="s">
        <v>454</v>
      </c>
      <c r="C129" s="550" t="s">
        <v>454</v>
      </c>
      <c r="D129" s="595" t="s">
        <v>455</v>
      </c>
      <c r="E129" s="321"/>
      <c r="F129" s="322" t="s">
        <v>202</v>
      </c>
      <c r="G129" s="338" t="s">
        <v>212</v>
      </c>
      <c r="H129" s="339"/>
      <c r="I129" s="377" t="s">
        <v>293</v>
      </c>
      <c r="J129" s="94"/>
      <c r="K129" s="325"/>
      <c r="L129" s="325"/>
      <c r="M129" s="625"/>
    </row>
    <row r="130" spans="2:13" s="8" customFormat="1" ht="15">
      <c r="B130" s="375"/>
      <c r="C130" s="466" t="s">
        <v>456</v>
      </c>
      <c r="D130" s="603" t="s">
        <v>1159</v>
      </c>
      <c r="E130" s="351"/>
      <c r="F130" s="331"/>
      <c r="G130" s="352" t="s">
        <v>213</v>
      </c>
      <c r="H130" s="362" t="s">
        <v>1234</v>
      </c>
      <c r="I130" s="376"/>
      <c r="J130" s="378" t="s">
        <v>311</v>
      </c>
      <c r="K130" s="365">
        <f>K131+K132</f>
        <v>0</v>
      </c>
      <c r="L130" s="365">
        <f>L131+L132</f>
        <v>0</v>
      </c>
      <c r="M130" s="625"/>
    </row>
    <row r="131" spans="2:13" s="8" customFormat="1" ht="15">
      <c r="B131" s="375"/>
      <c r="C131" s="550" t="s">
        <v>39</v>
      </c>
      <c r="D131" s="594" t="s">
        <v>1160</v>
      </c>
      <c r="E131" s="321"/>
      <c r="F131" s="322"/>
      <c r="G131" s="338" t="s">
        <v>840</v>
      </c>
      <c r="H131" s="339"/>
      <c r="I131" s="377"/>
      <c r="J131" s="378" t="s">
        <v>311</v>
      </c>
      <c r="K131" s="325"/>
      <c r="L131" s="325"/>
      <c r="M131" s="625"/>
    </row>
    <row r="132" spans="2:13" s="8" customFormat="1" ht="15">
      <c r="B132" s="375" t="s">
        <v>456</v>
      </c>
      <c r="C132" s="551" t="s">
        <v>40</v>
      </c>
      <c r="D132" s="591" t="s">
        <v>457</v>
      </c>
      <c r="E132" s="351"/>
      <c r="F132" s="331" t="s">
        <v>203</v>
      </c>
      <c r="G132" s="352" t="s">
        <v>841</v>
      </c>
      <c r="H132" s="362" t="s">
        <v>1236</v>
      </c>
      <c r="I132" s="376"/>
      <c r="J132" s="364">
        <f>SUM(J133:J136)</f>
        <v>0</v>
      </c>
      <c r="K132" s="365">
        <f>SUM(K134:K138)</f>
        <v>0</v>
      </c>
      <c r="L132" s="365">
        <f>SUM(L134:L138)</f>
        <v>0</v>
      </c>
      <c r="M132" s="625"/>
    </row>
    <row r="133" spans="2:13" s="8" customFormat="1" ht="15">
      <c r="B133" s="375" t="s">
        <v>39</v>
      </c>
      <c r="C133" s="552"/>
      <c r="D133" s="592" t="s">
        <v>458</v>
      </c>
      <c r="E133" s="321"/>
      <c r="F133" s="322" t="s">
        <v>204</v>
      </c>
      <c r="G133" s="338"/>
      <c r="H133" s="339"/>
      <c r="I133" s="377"/>
      <c r="J133" s="324"/>
      <c r="K133" s="378" t="s">
        <v>311</v>
      </c>
      <c r="L133" s="378" t="s">
        <v>311</v>
      </c>
      <c r="M133" s="625"/>
    </row>
    <row r="134" spans="2:13" s="8" customFormat="1" ht="15">
      <c r="B134" s="375" t="s">
        <v>40</v>
      </c>
      <c r="C134" s="467" t="s">
        <v>1161</v>
      </c>
      <c r="D134" s="592" t="s">
        <v>459</v>
      </c>
      <c r="E134" s="321"/>
      <c r="F134" s="322" t="s">
        <v>205</v>
      </c>
      <c r="G134" s="338" t="s">
        <v>214</v>
      </c>
      <c r="H134" s="339"/>
      <c r="I134" s="377"/>
      <c r="J134" s="324"/>
      <c r="K134" s="325"/>
      <c r="L134" s="325"/>
      <c r="M134" s="625"/>
    </row>
    <row r="135" spans="2:13" s="8" customFormat="1" ht="15">
      <c r="B135" s="375" t="s">
        <v>41</v>
      </c>
      <c r="C135" s="467" t="s">
        <v>1162</v>
      </c>
      <c r="D135" s="592" t="s">
        <v>74</v>
      </c>
      <c r="E135" s="321"/>
      <c r="F135" s="322" t="s">
        <v>206</v>
      </c>
      <c r="G135" s="338" t="s">
        <v>215</v>
      </c>
      <c r="H135" s="339"/>
      <c r="I135" s="377"/>
      <c r="J135" s="324"/>
      <c r="K135" s="325"/>
      <c r="L135" s="325"/>
      <c r="M135" s="625"/>
    </row>
    <row r="136" spans="2:13" s="8" customFormat="1" ht="15">
      <c r="B136" s="375" t="s">
        <v>460</v>
      </c>
      <c r="C136" s="467" t="s">
        <v>1163</v>
      </c>
      <c r="D136" s="595" t="s">
        <v>461</v>
      </c>
      <c r="E136" s="321"/>
      <c r="F136" s="322" t="s">
        <v>207</v>
      </c>
      <c r="G136" s="338" t="s">
        <v>216</v>
      </c>
      <c r="H136" s="339"/>
      <c r="I136" s="377" t="s">
        <v>293</v>
      </c>
      <c r="J136" s="94"/>
      <c r="K136" s="325"/>
      <c r="L136" s="325"/>
      <c r="M136" s="625"/>
    </row>
    <row r="137" spans="2:13" s="8" customFormat="1" ht="15">
      <c r="B137" s="375"/>
      <c r="C137" s="467" t="s">
        <v>1164</v>
      </c>
      <c r="D137" s="599" t="s">
        <v>1166</v>
      </c>
      <c r="E137" s="321"/>
      <c r="F137" s="322"/>
      <c r="G137" s="338" t="s">
        <v>217</v>
      </c>
      <c r="H137" s="339"/>
      <c r="I137" s="377"/>
      <c r="J137" s="378" t="s">
        <v>311</v>
      </c>
      <c r="K137" s="325"/>
      <c r="L137" s="325"/>
      <c r="M137" s="625"/>
    </row>
    <row r="138" spans="2:13" s="8" customFormat="1" ht="15">
      <c r="B138" s="375"/>
      <c r="C138" s="467" t="s">
        <v>1165</v>
      </c>
      <c r="D138" s="599" t="s">
        <v>1167</v>
      </c>
      <c r="E138" s="321"/>
      <c r="F138" s="322"/>
      <c r="G138" s="338" t="s">
        <v>218</v>
      </c>
      <c r="H138" s="339"/>
      <c r="I138" s="377"/>
      <c r="J138" s="378" t="s">
        <v>311</v>
      </c>
      <c r="K138" s="325"/>
      <c r="L138" s="325"/>
      <c r="M138" s="625"/>
    </row>
    <row r="139" spans="2:13" s="8" customFormat="1" ht="15">
      <c r="B139" s="375"/>
      <c r="C139" s="466" t="s">
        <v>462</v>
      </c>
      <c r="D139" s="603" t="s">
        <v>1168</v>
      </c>
      <c r="E139" s="351"/>
      <c r="F139" s="331"/>
      <c r="G139" s="352" t="s">
        <v>219</v>
      </c>
      <c r="H139" s="362" t="s">
        <v>1235</v>
      </c>
      <c r="I139" s="376"/>
      <c r="J139" s="378" t="s">
        <v>311</v>
      </c>
      <c r="K139" s="365">
        <f>SUM(K140:K141)</f>
        <v>0</v>
      </c>
      <c r="L139" s="365">
        <f>SUM(L140:L141)</f>
        <v>0</v>
      </c>
      <c r="M139" s="625"/>
    </row>
    <row r="140" spans="2:13" s="8" customFormat="1" ht="15">
      <c r="B140" s="375"/>
      <c r="C140" s="550" t="s">
        <v>42</v>
      </c>
      <c r="D140" s="599" t="s">
        <v>1169</v>
      </c>
      <c r="E140" s="321"/>
      <c r="F140" s="322"/>
      <c r="G140" s="349" t="s">
        <v>842</v>
      </c>
      <c r="H140" s="339"/>
      <c r="I140" s="377"/>
      <c r="J140" s="378" t="s">
        <v>311</v>
      </c>
      <c r="K140" s="325"/>
      <c r="L140" s="325"/>
      <c r="M140" s="625"/>
    </row>
    <row r="141" spans="2:13" s="8" customFormat="1" ht="15">
      <c r="B141" s="375"/>
      <c r="C141" s="550" t="s">
        <v>43</v>
      </c>
      <c r="D141" s="599" t="s">
        <v>465</v>
      </c>
      <c r="E141" s="321"/>
      <c r="F141" s="322"/>
      <c r="G141" s="349" t="s">
        <v>220</v>
      </c>
      <c r="H141" s="339"/>
      <c r="I141" s="377"/>
      <c r="J141" s="378" t="s">
        <v>311</v>
      </c>
      <c r="K141" s="325"/>
      <c r="L141" s="325"/>
      <c r="M141" s="625"/>
    </row>
    <row r="142" spans="2:13" s="8" customFormat="1" ht="15">
      <c r="B142" s="375" t="s">
        <v>462</v>
      </c>
      <c r="C142" s="553"/>
      <c r="D142" s="591" t="s">
        <v>463</v>
      </c>
      <c r="E142" s="351"/>
      <c r="F142" s="331" t="s">
        <v>208</v>
      </c>
      <c r="G142" s="352"/>
      <c r="H142" s="362"/>
      <c r="I142" s="376"/>
      <c r="J142" s="364">
        <f>SUM(J143:J144)</f>
        <v>0</v>
      </c>
      <c r="K142" s="378" t="s">
        <v>311</v>
      </c>
      <c r="L142" s="378" t="s">
        <v>311</v>
      </c>
      <c r="M142" s="625"/>
    </row>
    <row r="143" spans="2:13" s="8" customFormat="1" ht="15">
      <c r="B143" s="375" t="s">
        <v>42</v>
      </c>
      <c r="C143" s="552"/>
      <c r="D143" s="607" t="s">
        <v>464</v>
      </c>
      <c r="E143" s="321"/>
      <c r="F143" s="322" t="s">
        <v>209</v>
      </c>
      <c r="G143" s="338"/>
      <c r="H143" s="339"/>
      <c r="I143" s="377"/>
      <c r="J143" s="324"/>
      <c r="K143" s="378" t="s">
        <v>311</v>
      </c>
      <c r="L143" s="378" t="s">
        <v>311</v>
      </c>
      <c r="M143" s="625"/>
    </row>
    <row r="144" spans="2:13" s="8" customFormat="1" ht="15">
      <c r="B144" s="375" t="s">
        <v>43</v>
      </c>
      <c r="C144" s="552"/>
      <c r="D144" s="607" t="s">
        <v>465</v>
      </c>
      <c r="E144" s="321"/>
      <c r="F144" s="322" t="s">
        <v>210</v>
      </c>
      <c r="G144" s="338"/>
      <c r="H144" s="339"/>
      <c r="I144" s="377"/>
      <c r="J144" s="324"/>
      <c r="K144" s="378" t="s">
        <v>311</v>
      </c>
      <c r="L144" s="378" t="s">
        <v>311</v>
      </c>
      <c r="M144" s="625"/>
    </row>
    <row r="145" spans="2:13" s="8" customFormat="1" ht="15">
      <c r="B145" s="375" t="s">
        <v>466</v>
      </c>
      <c r="C145" s="466" t="s">
        <v>466</v>
      </c>
      <c r="D145" s="591" t="s">
        <v>1238</v>
      </c>
      <c r="E145" s="351"/>
      <c r="F145" s="331" t="s">
        <v>211</v>
      </c>
      <c r="G145" s="352" t="s">
        <v>221</v>
      </c>
      <c r="H145" s="362" t="s">
        <v>1237</v>
      </c>
      <c r="I145" s="376"/>
      <c r="J145" s="364">
        <f>SUM(J146:J147)</f>
        <v>0</v>
      </c>
      <c r="K145" s="365">
        <f>SUM(K146:K148)</f>
        <v>0</v>
      </c>
      <c r="L145" s="365">
        <f>SUM(L146:L148)</f>
        <v>0</v>
      </c>
      <c r="M145" s="625"/>
    </row>
    <row r="146" spans="2:13" s="8" customFormat="1" ht="15">
      <c r="B146" s="375" t="s">
        <v>44</v>
      </c>
      <c r="C146" s="550" t="s">
        <v>44</v>
      </c>
      <c r="D146" s="592" t="s">
        <v>468</v>
      </c>
      <c r="E146" s="321"/>
      <c r="F146" s="322" t="s">
        <v>839</v>
      </c>
      <c r="G146" s="338" t="s">
        <v>222</v>
      </c>
      <c r="H146" s="339"/>
      <c r="I146" s="377"/>
      <c r="J146" s="324"/>
      <c r="K146" s="325"/>
      <c r="L146" s="325"/>
      <c r="M146" s="625"/>
    </row>
    <row r="147" spans="2:13" s="8" customFormat="1" ht="15">
      <c r="B147" s="375" t="s">
        <v>45</v>
      </c>
      <c r="C147" s="550" t="s">
        <v>45</v>
      </c>
      <c r="D147" s="592" t="s">
        <v>469</v>
      </c>
      <c r="E147" s="321"/>
      <c r="F147" s="322" t="s">
        <v>212</v>
      </c>
      <c r="G147" s="338" t="s">
        <v>843</v>
      </c>
      <c r="H147" s="339"/>
      <c r="I147" s="377"/>
      <c r="J147" s="324"/>
      <c r="K147" s="325"/>
      <c r="L147" s="325"/>
      <c r="M147" s="625"/>
    </row>
    <row r="148" spans="2:13" s="8" customFormat="1" ht="15">
      <c r="B148" s="375"/>
      <c r="C148" s="550" t="s">
        <v>1170</v>
      </c>
      <c r="D148" s="594" t="s">
        <v>1171</v>
      </c>
      <c r="E148" s="321"/>
      <c r="F148" s="322"/>
      <c r="G148" s="338" t="s">
        <v>844</v>
      </c>
      <c r="H148" s="339"/>
      <c r="I148" s="377"/>
      <c r="J148" s="378" t="s">
        <v>311</v>
      </c>
      <c r="K148" s="325"/>
      <c r="L148" s="325"/>
      <c r="M148" s="625"/>
    </row>
    <row r="149" spans="2:13" s="8" customFormat="1" ht="15">
      <c r="B149" s="375" t="s">
        <v>470</v>
      </c>
      <c r="C149" s="467" t="s">
        <v>1239</v>
      </c>
      <c r="D149" s="608" t="s">
        <v>471</v>
      </c>
      <c r="E149" s="340"/>
      <c r="F149" s="322" t="s">
        <v>213</v>
      </c>
      <c r="G149" s="338" t="s">
        <v>223</v>
      </c>
      <c r="H149" s="339"/>
      <c r="I149" s="377"/>
      <c r="J149" s="341"/>
      <c r="K149" s="577"/>
      <c r="L149" s="577"/>
      <c r="M149" s="625"/>
    </row>
    <row r="150" spans="2:13" s="8" customFormat="1" ht="15">
      <c r="B150" s="375"/>
      <c r="C150" s="467" t="s">
        <v>1172</v>
      </c>
      <c r="D150" s="609" t="s">
        <v>1173</v>
      </c>
      <c r="E150" s="340"/>
      <c r="F150" s="322"/>
      <c r="G150" s="338" t="s">
        <v>224</v>
      </c>
      <c r="H150" s="339"/>
      <c r="I150" s="377"/>
      <c r="J150" s="378" t="s">
        <v>311</v>
      </c>
      <c r="K150" s="350"/>
      <c r="L150" s="350"/>
      <c r="M150" s="625"/>
    </row>
    <row r="151" spans="2:13" s="8" customFormat="1" ht="15">
      <c r="B151" s="375" t="s">
        <v>342</v>
      </c>
      <c r="C151" s="466" t="s">
        <v>1174</v>
      </c>
      <c r="D151" s="591" t="s">
        <v>472</v>
      </c>
      <c r="E151" s="351"/>
      <c r="F151" s="331" t="s">
        <v>840</v>
      </c>
      <c r="G151" s="352" t="s">
        <v>225</v>
      </c>
      <c r="H151" s="362" t="s">
        <v>1240</v>
      </c>
      <c r="I151" s="376"/>
      <c r="J151" s="364">
        <f>J152+J158+J174+J193</f>
        <v>0</v>
      </c>
      <c r="K151" s="365">
        <f>K152+K157</f>
        <v>0</v>
      </c>
      <c r="L151" s="365">
        <f>L152+L157</f>
        <v>0</v>
      </c>
      <c r="M151" s="625"/>
    </row>
    <row r="152" spans="2:13" s="8" customFormat="1" ht="15">
      <c r="B152" s="375" t="s">
        <v>344</v>
      </c>
      <c r="C152" s="466" t="s">
        <v>526</v>
      </c>
      <c r="D152" s="591" t="s">
        <v>473</v>
      </c>
      <c r="E152" s="351"/>
      <c r="F152" s="331" t="s">
        <v>841</v>
      </c>
      <c r="G152" s="352" t="s">
        <v>226</v>
      </c>
      <c r="H152" s="362" t="s">
        <v>1241</v>
      </c>
      <c r="I152" s="376"/>
      <c r="J152" s="364">
        <f>J153+J154+J155+J156</f>
        <v>0</v>
      </c>
      <c r="K152" s="364">
        <f>K153+K154+K155+K156</f>
        <v>0</v>
      </c>
      <c r="L152" s="364">
        <f>L153+L154+L155+L156</f>
        <v>0</v>
      </c>
      <c r="M152" s="625"/>
    </row>
    <row r="153" spans="2:13" s="8" customFormat="1" ht="15">
      <c r="B153" s="375" t="s">
        <v>476</v>
      </c>
      <c r="C153" s="550" t="s">
        <v>1175</v>
      </c>
      <c r="D153" s="607" t="s">
        <v>477</v>
      </c>
      <c r="E153" s="321"/>
      <c r="F153" s="322" t="s">
        <v>215</v>
      </c>
      <c r="G153" s="338" t="s">
        <v>227</v>
      </c>
      <c r="H153" s="339"/>
      <c r="I153" s="377"/>
      <c r="J153" s="324"/>
      <c r="K153" s="325"/>
      <c r="L153" s="325"/>
      <c r="M153" s="625"/>
    </row>
    <row r="154" spans="2:13" s="8" customFormat="1" ht="15">
      <c r="B154" s="375" t="s">
        <v>478</v>
      </c>
      <c r="C154" s="550" t="s">
        <v>1176</v>
      </c>
      <c r="D154" s="607" t="s">
        <v>479</v>
      </c>
      <c r="E154" s="321"/>
      <c r="F154" s="322" t="s">
        <v>216</v>
      </c>
      <c r="G154" s="338" t="s">
        <v>228</v>
      </c>
      <c r="H154" s="339"/>
      <c r="I154" s="377" t="s">
        <v>293</v>
      </c>
      <c r="J154" s="94"/>
      <c r="K154" s="325"/>
      <c r="L154" s="325"/>
      <c r="M154" s="625"/>
    </row>
    <row r="155" spans="2:13" s="8" customFormat="1" ht="15">
      <c r="B155" s="375" t="s">
        <v>21</v>
      </c>
      <c r="C155" s="550" t="s">
        <v>1177</v>
      </c>
      <c r="D155" s="607" t="s">
        <v>941</v>
      </c>
      <c r="E155" s="321"/>
      <c r="F155" s="322" t="s">
        <v>214</v>
      </c>
      <c r="G155" s="338" t="s">
        <v>845</v>
      </c>
      <c r="H155" s="339"/>
      <c r="I155" s="377"/>
      <c r="J155" s="94"/>
      <c r="K155" s="325"/>
      <c r="L155" s="325"/>
      <c r="M155" s="625"/>
    </row>
    <row r="156" spans="2:13" s="8" customFormat="1" ht="15">
      <c r="B156" s="375" t="s">
        <v>22</v>
      </c>
      <c r="C156" s="550" t="s">
        <v>1178</v>
      </c>
      <c r="D156" s="592" t="s">
        <v>480</v>
      </c>
      <c r="E156" s="321"/>
      <c r="F156" s="322" t="s">
        <v>217</v>
      </c>
      <c r="G156" s="338" t="s">
        <v>229</v>
      </c>
      <c r="H156" s="339"/>
      <c r="I156" s="377"/>
      <c r="J156" s="324"/>
      <c r="K156" s="325"/>
      <c r="L156" s="325"/>
      <c r="M156" s="625"/>
    </row>
    <row r="157" spans="2:13" s="8" customFormat="1" ht="15">
      <c r="B157" s="375"/>
      <c r="C157" s="466" t="s">
        <v>1179</v>
      </c>
      <c r="D157" s="603" t="s">
        <v>1180</v>
      </c>
      <c r="E157" s="351"/>
      <c r="F157" s="331"/>
      <c r="G157" s="352" t="s">
        <v>230</v>
      </c>
      <c r="H157" s="362" t="s">
        <v>1248</v>
      </c>
      <c r="I157" s="376"/>
      <c r="J157" s="378" t="s">
        <v>311</v>
      </c>
      <c r="K157" s="365">
        <f>K158+K174</f>
        <v>0</v>
      </c>
      <c r="L157" s="365">
        <f>L158+L174</f>
        <v>0</v>
      </c>
      <c r="M157" s="625"/>
    </row>
    <row r="158" spans="2:13" s="8" customFormat="1" ht="15">
      <c r="B158" s="375" t="s">
        <v>355</v>
      </c>
      <c r="C158" s="466" t="s">
        <v>392</v>
      </c>
      <c r="D158" s="591" t="s">
        <v>481</v>
      </c>
      <c r="E158" s="351"/>
      <c r="F158" s="331" t="s">
        <v>218</v>
      </c>
      <c r="G158" s="352" t="s">
        <v>231</v>
      </c>
      <c r="H158" s="362"/>
      <c r="I158" s="376"/>
      <c r="J158" s="364">
        <f>J163+J164+J165+J166+J167+J168+J170+J171+J172+J173</f>
        <v>0</v>
      </c>
      <c r="K158" s="365">
        <f>K159+K162+K163+K164+K165+K166+K167+K168+K169</f>
        <v>0</v>
      </c>
      <c r="L158" s="365">
        <f>L159+L162+L163+L164+L165+L166+L167+L168+L169</f>
        <v>0</v>
      </c>
      <c r="M158" s="625"/>
    </row>
    <row r="159" spans="2:13" s="8" customFormat="1" ht="15">
      <c r="B159" s="375"/>
      <c r="C159" s="551" t="s">
        <v>395</v>
      </c>
      <c r="D159" s="591" t="s">
        <v>503</v>
      </c>
      <c r="E159" s="351"/>
      <c r="F159" s="331"/>
      <c r="G159" s="352" t="s">
        <v>846</v>
      </c>
      <c r="H159" s="362" t="s">
        <v>1242</v>
      </c>
      <c r="I159" s="376"/>
      <c r="J159" s="378" t="s">
        <v>311</v>
      </c>
      <c r="K159" s="365">
        <f>K160+K161</f>
        <v>0</v>
      </c>
      <c r="L159" s="365">
        <f>L160+L161</f>
        <v>0</v>
      </c>
      <c r="M159" s="625"/>
    </row>
    <row r="160" spans="2:13" s="8" customFormat="1" ht="15">
      <c r="B160" s="375"/>
      <c r="C160" s="467" t="s">
        <v>1181</v>
      </c>
      <c r="D160" s="599" t="s">
        <v>1183</v>
      </c>
      <c r="E160" s="340"/>
      <c r="F160" s="322"/>
      <c r="G160" s="338" t="s">
        <v>847</v>
      </c>
      <c r="H160" s="339"/>
      <c r="I160" s="377"/>
      <c r="J160" s="378" t="s">
        <v>311</v>
      </c>
      <c r="K160" s="291"/>
      <c r="L160" s="291"/>
      <c r="M160" s="625"/>
    </row>
    <row r="161" spans="2:13" s="8" customFormat="1" ht="15">
      <c r="B161" s="375"/>
      <c r="C161" s="467" t="s">
        <v>1182</v>
      </c>
      <c r="D161" s="599" t="s">
        <v>1184</v>
      </c>
      <c r="E161" s="340"/>
      <c r="F161" s="322"/>
      <c r="G161" s="338" t="s">
        <v>848</v>
      </c>
      <c r="H161" s="339"/>
      <c r="I161" s="377"/>
      <c r="J161" s="378" t="s">
        <v>311</v>
      </c>
      <c r="K161" s="291"/>
      <c r="L161" s="291"/>
      <c r="M161" s="625"/>
    </row>
    <row r="162" spans="2:13" s="8" customFormat="1" ht="15">
      <c r="B162" s="375"/>
      <c r="C162" s="467" t="s">
        <v>397</v>
      </c>
      <c r="D162" s="599" t="s">
        <v>1185</v>
      </c>
      <c r="E162" s="340"/>
      <c r="F162" s="322"/>
      <c r="G162" s="338" t="s">
        <v>849</v>
      </c>
      <c r="H162" s="339"/>
      <c r="I162" s="377"/>
      <c r="J162" s="378" t="s">
        <v>311</v>
      </c>
      <c r="K162" s="291"/>
      <c r="L162" s="291"/>
      <c r="M162" s="625"/>
    </row>
    <row r="163" spans="2:13" s="8" customFormat="1" ht="15">
      <c r="B163" s="375" t="s">
        <v>365</v>
      </c>
      <c r="C163" s="467" t="s">
        <v>399</v>
      </c>
      <c r="D163" s="604" t="s">
        <v>487</v>
      </c>
      <c r="E163" s="321"/>
      <c r="F163" s="322" t="s">
        <v>222</v>
      </c>
      <c r="G163" s="338" t="s">
        <v>850</v>
      </c>
      <c r="H163" s="339"/>
      <c r="I163" s="377"/>
      <c r="J163" s="291"/>
      <c r="K163" s="291"/>
      <c r="L163" s="291"/>
      <c r="M163" s="625"/>
    </row>
    <row r="164" spans="2:13" s="8" customFormat="1" ht="15">
      <c r="B164" s="375" t="s">
        <v>357</v>
      </c>
      <c r="C164" s="467" t="s">
        <v>401</v>
      </c>
      <c r="D164" s="604" t="s">
        <v>483</v>
      </c>
      <c r="E164" s="340"/>
      <c r="F164" s="322" t="s">
        <v>219</v>
      </c>
      <c r="G164" s="338" t="s">
        <v>851</v>
      </c>
      <c r="H164" s="339"/>
      <c r="I164" s="377"/>
      <c r="J164" s="291"/>
      <c r="K164" s="291"/>
      <c r="L164" s="291"/>
      <c r="M164" s="625"/>
    </row>
    <row r="165" spans="2:13" s="8" customFormat="1" ht="15">
      <c r="B165" s="375" t="s">
        <v>369</v>
      </c>
      <c r="C165" s="467" t="s">
        <v>403</v>
      </c>
      <c r="D165" s="604" t="s">
        <v>489</v>
      </c>
      <c r="E165" s="321"/>
      <c r="F165" s="322" t="s">
        <v>844</v>
      </c>
      <c r="G165" s="338" t="s">
        <v>852</v>
      </c>
      <c r="H165" s="339"/>
      <c r="I165" s="377"/>
      <c r="J165" s="291"/>
      <c r="K165" s="291"/>
      <c r="L165" s="291"/>
      <c r="M165" s="625"/>
    </row>
    <row r="166" spans="2:13" s="8" customFormat="1" ht="15" customHeight="1">
      <c r="B166" s="375" t="s">
        <v>359</v>
      </c>
      <c r="C166" s="467" t="s">
        <v>405</v>
      </c>
      <c r="D166" s="610" t="s">
        <v>1186</v>
      </c>
      <c r="E166" s="340"/>
      <c r="F166" s="322" t="s">
        <v>842</v>
      </c>
      <c r="G166" s="338" t="s">
        <v>853</v>
      </c>
      <c r="H166" s="339"/>
      <c r="I166" s="377"/>
      <c r="J166" s="291"/>
      <c r="K166" s="291"/>
      <c r="L166" s="291"/>
      <c r="M166" s="625"/>
    </row>
    <row r="167" spans="2:13" s="8" customFormat="1" ht="15">
      <c r="B167" s="375" t="s">
        <v>361</v>
      </c>
      <c r="C167" s="467" t="s">
        <v>1187</v>
      </c>
      <c r="D167" s="595" t="s">
        <v>485</v>
      </c>
      <c r="E167" s="340"/>
      <c r="F167" s="322" t="s">
        <v>220</v>
      </c>
      <c r="G167" s="338" t="s">
        <v>854</v>
      </c>
      <c r="H167" s="339"/>
      <c r="I167" s="377"/>
      <c r="J167" s="291"/>
      <c r="K167" s="291"/>
      <c r="L167" s="291"/>
      <c r="M167" s="625"/>
    </row>
    <row r="168" spans="2:13" s="8" customFormat="1" ht="15" customHeight="1">
      <c r="B168" s="375" t="s">
        <v>493</v>
      </c>
      <c r="C168" s="467" t="s">
        <v>1188</v>
      </c>
      <c r="D168" s="605" t="s">
        <v>494</v>
      </c>
      <c r="E168" s="321"/>
      <c r="F168" s="322" t="s">
        <v>225</v>
      </c>
      <c r="G168" s="338" t="s">
        <v>855</v>
      </c>
      <c r="H168" s="339"/>
      <c r="I168" s="377"/>
      <c r="J168" s="291"/>
      <c r="K168" s="291"/>
      <c r="L168" s="291"/>
      <c r="M168" s="625"/>
    </row>
    <row r="169" spans="2:13" s="8" customFormat="1" ht="15" customHeight="1">
      <c r="B169" s="375"/>
      <c r="C169" s="551" t="s">
        <v>1189</v>
      </c>
      <c r="D169" s="591" t="s">
        <v>1190</v>
      </c>
      <c r="E169" s="351"/>
      <c r="F169" s="331"/>
      <c r="G169" s="352" t="s">
        <v>856</v>
      </c>
      <c r="H169" s="362" t="s">
        <v>1243</v>
      </c>
      <c r="I169" s="376"/>
      <c r="J169" s="378" t="s">
        <v>311</v>
      </c>
      <c r="K169" s="365">
        <f>K170+K171+K172</f>
        <v>0</v>
      </c>
      <c r="L169" s="365">
        <f>L170+L171+L172</f>
        <v>0</v>
      </c>
      <c r="M169" s="625"/>
    </row>
    <row r="170" spans="2:13" s="8" customFormat="1" ht="15">
      <c r="B170" s="375" t="s">
        <v>363</v>
      </c>
      <c r="C170" s="467" t="s">
        <v>1191</v>
      </c>
      <c r="D170" s="598" t="s">
        <v>1192</v>
      </c>
      <c r="E170" s="321"/>
      <c r="F170" s="322" t="s">
        <v>221</v>
      </c>
      <c r="G170" s="338" t="s">
        <v>857</v>
      </c>
      <c r="H170" s="339"/>
      <c r="I170" s="377"/>
      <c r="J170" s="291"/>
      <c r="K170" s="291"/>
      <c r="L170" s="291"/>
      <c r="M170" s="625"/>
    </row>
    <row r="171" spans="2:13" s="8" customFormat="1" ht="15">
      <c r="B171" s="375" t="s">
        <v>490</v>
      </c>
      <c r="C171" s="467" t="s">
        <v>1193</v>
      </c>
      <c r="D171" s="595" t="s">
        <v>491</v>
      </c>
      <c r="E171" s="321"/>
      <c r="F171" s="322" t="s">
        <v>223</v>
      </c>
      <c r="G171" s="338" t="s">
        <v>1195</v>
      </c>
      <c r="H171" s="339"/>
      <c r="I171" s="377"/>
      <c r="J171" s="291"/>
      <c r="K171" s="291"/>
      <c r="L171" s="291"/>
      <c r="M171" s="625"/>
    </row>
    <row r="172" spans="2:14" s="8" customFormat="1" ht="15" customHeight="1">
      <c r="B172" s="375" t="s">
        <v>373</v>
      </c>
      <c r="C172" s="467" t="s">
        <v>1194</v>
      </c>
      <c r="D172" s="604" t="s">
        <v>492</v>
      </c>
      <c r="E172" s="321"/>
      <c r="F172" s="322" t="s">
        <v>224</v>
      </c>
      <c r="G172" s="338" t="s">
        <v>1196</v>
      </c>
      <c r="H172" s="339"/>
      <c r="I172" s="377"/>
      <c r="J172" s="291"/>
      <c r="K172" s="291"/>
      <c r="L172" s="291"/>
      <c r="M172" s="625"/>
      <c r="N172" s="26"/>
    </row>
    <row r="173" spans="2:13" s="8" customFormat="1" ht="15">
      <c r="B173" s="375" t="s">
        <v>367</v>
      </c>
      <c r="C173" s="552"/>
      <c r="D173" s="604" t="s">
        <v>488</v>
      </c>
      <c r="E173" s="321"/>
      <c r="F173" s="322" t="s">
        <v>843</v>
      </c>
      <c r="G173" s="338"/>
      <c r="H173" s="339"/>
      <c r="I173" s="377"/>
      <c r="J173" s="291"/>
      <c r="K173" s="378" t="s">
        <v>311</v>
      </c>
      <c r="L173" s="378" t="s">
        <v>311</v>
      </c>
      <c r="M173" s="625"/>
    </row>
    <row r="174" spans="2:13" s="8" customFormat="1" ht="15">
      <c r="B174" s="375" t="s">
        <v>375</v>
      </c>
      <c r="C174" s="466" t="s">
        <v>407</v>
      </c>
      <c r="D174" s="591" t="s">
        <v>495</v>
      </c>
      <c r="E174" s="351"/>
      <c r="F174" s="331" t="s">
        <v>226</v>
      </c>
      <c r="G174" s="352" t="s">
        <v>1197</v>
      </c>
      <c r="H174" s="362" t="s">
        <v>1244</v>
      </c>
      <c r="I174" s="376"/>
      <c r="J174" s="364">
        <f>J179+J180+J182+J183+J185+J187+J188+J189+J190+J191+J192</f>
        <v>0</v>
      </c>
      <c r="K174" s="365">
        <f>K175+K178+K179+K180+K181+K182+K183+K184</f>
        <v>0</v>
      </c>
      <c r="L174" s="365">
        <f>L175+L178+L179+L180+L181+L182+L183+L184</f>
        <v>0</v>
      </c>
      <c r="M174" s="625"/>
    </row>
    <row r="175" spans="2:13" s="8" customFormat="1" ht="15">
      <c r="B175" s="375"/>
      <c r="C175" s="551" t="s">
        <v>26</v>
      </c>
      <c r="D175" s="603" t="s">
        <v>503</v>
      </c>
      <c r="E175" s="351"/>
      <c r="F175" s="331"/>
      <c r="G175" s="352" t="s">
        <v>1198</v>
      </c>
      <c r="H175" s="362" t="s">
        <v>1245</v>
      </c>
      <c r="I175" s="376"/>
      <c r="J175" s="378" t="s">
        <v>311</v>
      </c>
      <c r="K175" s="365">
        <f>K176+K177</f>
        <v>0</v>
      </c>
      <c r="L175" s="365">
        <f>L176+L177</f>
        <v>0</v>
      </c>
      <c r="M175" s="625"/>
    </row>
    <row r="176" spans="2:13" s="8" customFormat="1" ht="15">
      <c r="B176" s="375"/>
      <c r="C176" s="467" t="s">
        <v>1128</v>
      </c>
      <c r="D176" s="610" t="s">
        <v>1183</v>
      </c>
      <c r="E176" s="340"/>
      <c r="F176" s="322"/>
      <c r="G176" s="338" t="s">
        <v>1199</v>
      </c>
      <c r="H176" s="339"/>
      <c r="I176" s="377"/>
      <c r="J176" s="378" t="s">
        <v>311</v>
      </c>
      <c r="K176" s="291"/>
      <c r="L176" s="291"/>
      <c r="M176" s="625"/>
    </row>
    <row r="177" spans="2:13" s="8" customFormat="1" ht="15">
      <c r="B177" s="375"/>
      <c r="C177" s="467" t="s">
        <v>1129</v>
      </c>
      <c r="D177" s="610" t="s">
        <v>1184</v>
      </c>
      <c r="E177" s="340"/>
      <c r="F177" s="322"/>
      <c r="G177" s="338" t="s">
        <v>1200</v>
      </c>
      <c r="H177" s="339"/>
      <c r="I177" s="377"/>
      <c r="J177" s="378" t="s">
        <v>311</v>
      </c>
      <c r="K177" s="291"/>
      <c r="L177" s="291"/>
      <c r="M177" s="625"/>
    </row>
    <row r="178" spans="2:13" s="8" customFormat="1" ht="15">
      <c r="B178" s="375"/>
      <c r="C178" s="467" t="s">
        <v>411</v>
      </c>
      <c r="D178" s="610" t="s">
        <v>1185</v>
      </c>
      <c r="E178" s="340"/>
      <c r="F178" s="322"/>
      <c r="G178" s="338" t="s">
        <v>1201</v>
      </c>
      <c r="H178" s="339"/>
      <c r="I178" s="377"/>
      <c r="J178" s="378" t="s">
        <v>311</v>
      </c>
      <c r="K178" s="291"/>
      <c r="L178" s="291"/>
      <c r="M178" s="625"/>
    </row>
    <row r="179" spans="2:13" s="8" customFormat="1" ht="15">
      <c r="B179" s="375" t="s">
        <v>500</v>
      </c>
      <c r="C179" s="467" t="s">
        <v>413</v>
      </c>
      <c r="D179" s="605" t="s">
        <v>501</v>
      </c>
      <c r="E179" s="321"/>
      <c r="F179" s="322" t="s">
        <v>847</v>
      </c>
      <c r="G179" s="338" t="s">
        <v>1202</v>
      </c>
      <c r="H179" s="339"/>
      <c r="I179" s="377"/>
      <c r="J179" s="324"/>
      <c r="K179" s="325"/>
      <c r="L179" s="325"/>
      <c r="M179" s="625"/>
    </row>
    <row r="180" spans="2:13" s="8" customFormat="1" ht="15">
      <c r="B180" s="375" t="s">
        <v>378</v>
      </c>
      <c r="C180" s="467" t="s">
        <v>415</v>
      </c>
      <c r="D180" s="604" t="s">
        <v>496</v>
      </c>
      <c r="E180" s="321"/>
      <c r="F180" s="322" t="s">
        <v>227</v>
      </c>
      <c r="G180" s="338" t="s">
        <v>1203</v>
      </c>
      <c r="H180" s="339"/>
      <c r="I180" s="377"/>
      <c r="J180" s="324"/>
      <c r="K180" s="325"/>
      <c r="L180" s="325"/>
      <c r="M180" s="625"/>
    </row>
    <row r="181" spans="2:13" s="8" customFormat="1" ht="15">
      <c r="B181" s="375"/>
      <c r="C181" s="467" t="s">
        <v>417</v>
      </c>
      <c r="D181" s="598" t="s">
        <v>1204</v>
      </c>
      <c r="E181" s="321"/>
      <c r="F181" s="322"/>
      <c r="G181" s="338" t="s">
        <v>1205</v>
      </c>
      <c r="H181" s="339"/>
      <c r="I181" s="377"/>
      <c r="J181" s="378" t="s">
        <v>311</v>
      </c>
      <c r="K181" s="325"/>
      <c r="L181" s="325"/>
      <c r="M181" s="625"/>
    </row>
    <row r="182" spans="2:13" s="8" customFormat="1" ht="15">
      <c r="B182" s="375" t="s">
        <v>380</v>
      </c>
      <c r="C182" s="467" t="s">
        <v>419</v>
      </c>
      <c r="D182" s="610" t="s">
        <v>1186</v>
      </c>
      <c r="E182" s="321"/>
      <c r="F182" s="322" t="s">
        <v>228</v>
      </c>
      <c r="G182" s="338" t="s">
        <v>1206</v>
      </c>
      <c r="H182" s="339"/>
      <c r="I182" s="377"/>
      <c r="J182" s="324"/>
      <c r="K182" s="325"/>
      <c r="L182" s="325"/>
      <c r="M182" s="625"/>
    </row>
    <row r="183" spans="2:13" s="8" customFormat="1" ht="15">
      <c r="B183" s="375" t="s">
        <v>497</v>
      </c>
      <c r="C183" s="467" t="s">
        <v>27</v>
      </c>
      <c r="D183" s="605" t="s">
        <v>485</v>
      </c>
      <c r="E183" s="321"/>
      <c r="F183" s="322" t="s">
        <v>845</v>
      </c>
      <c r="G183" s="338" t="s">
        <v>1207</v>
      </c>
      <c r="H183" s="339"/>
      <c r="I183" s="377"/>
      <c r="J183" s="324"/>
      <c r="K183" s="325"/>
      <c r="L183" s="325"/>
      <c r="M183" s="625"/>
    </row>
    <row r="184" spans="2:13" s="8" customFormat="1" ht="15">
      <c r="B184" s="375"/>
      <c r="C184" s="551" t="s">
        <v>422</v>
      </c>
      <c r="D184" s="591" t="s">
        <v>1208</v>
      </c>
      <c r="E184" s="351"/>
      <c r="F184" s="331"/>
      <c r="G184" s="352" t="s">
        <v>1211</v>
      </c>
      <c r="H184" s="362" t="s">
        <v>1246</v>
      </c>
      <c r="I184" s="376"/>
      <c r="J184" s="378" t="s">
        <v>311</v>
      </c>
      <c r="K184" s="365">
        <f>K185+K186+K187+K188+K189+K190+K191</f>
        <v>0</v>
      </c>
      <c r="L184" s="365">
        <f>L185+L186+L187+L188+L189+L190+L191</f>
        <v>0</v>
      </c>
      <c r="M184" s="625"/>
    </row>
    <row r="185" spans="2:13" s="8" customFormat="1" ht="15">
      <c r="B185" s="375" t="s">
        <v>383</v>
      </c>
      <c r="C185" s="467" t="s">
        <v>1209</v>
      </c>
      <c r="D185" s="598" t="s">
        <v>1192</v>
      </c>
      <c r="E185" s="321"/>
      <c r="F185" s="322" t="s">
        <v>229</v>
      </c>
      <c r="G185" s="338" t="s">
        <v>1212</v>
      </c>
      <c r="H185" s="339"/>
      <c r="I185" s="377"/>
      <c r="J185" s="324"/>
      <c r="K185" s="325"/>
      <c r="L185" s="325"/>
      <c r="M185" s="625"/>
    </row>
    <row r="186" spans="2:13" s="8" customFormat="1" ht="15">
      <c r="B186" s="375"/>
      <c r="C186" s="467" t="s">
        <v>1210</v>
      </c>
      <c r="D186" s="610" t="s">
        <v>510</v>
      </c>
      <c r="E186" s="321"/>
      <c r="F186" s="322"/>
      <c r="G186" s="338" t="s">
        <v>1213</v>
      </c>
      <c r="H186" s="339"/>
      <c r="I186" s="377"/>
      <c r="J186" s="378" t="s">
        <v>311</v>
      </c>
      <c r="K186" s="291"/>
      <c r="L186" s="291"/>
      <c r="M186" s="625"/>
    </row>
    <row r="187" spans="2:13" s="8" customFormat="1" ht="15">
      <c r="B187" s="375" t="s">
        <v>385</v>
      </c>
      <c r="C187" s="467" t="s">
        <v>1215</v>
      </c>
      <c r="D187" s="592" t="s">
        <v>498</v>
      </c>
      <c r="E187" s="321"/>
      <c r="F187" s="322" t="s">
        <v>230</v>
      </c>
      <c r="G187" s="338" t="s">
        <v>1214</v>
      </c>
      <c r="H187" s="339"/>
      <c r="I187" s="377"/>
      <c r="J187" s="324"/>
      <c r="K187" s="325"/>
      <c r="L187" s="325"/>
      <c r="M187" s="625"/>
    </row>
    <row r="188" spans="2:13" s="8" customFormat="1" ht="15">
      <c r="B188" s="375" t="s">
        <v>387</v>
      </c>
      <c r="C188" s="467" t="s">
        <v>1216</v>
      </c>
      <c r="D188" s="592" t="s">
        <v>75</v>
      </c>
      <c r="E188" s="321"/>
      <c r="F188" s="322" t="s">
        <v>231</v>
      </c>
      <c r="G188" s="338" t="s">
        <v>1222</v>
      </c>
      <c r="H188" s="339"/>
      <c r="I188" s="377"/>
      <c r="J188" s="324"/>
      <c r="K188" s="325"/>
      <c r="L188" s="325"/>
      <c r="M188" s="625"/>
    </row>
    <row r="189" spans="2:13" s="8" customFormat="1" ht="15">
      <c r="B189" s="375" t="s">
        <v>388</v>
      </c>
      <c r="C189" s="467" t="s">
        <v>1217</v>
      </c>
      <c r="D189" s="592" t="s">
        <v>499</v>
      </c>
      <c r="E189" s="321"/>
      <c r="F189" s="322" t="s">
        <v>846</v>
      </c>
      <c r="G189" s="338" t="s">
        <v>1223</v>
      </c>
      <c r="H189" s="339"/>
      <c r="I189" s="377"/>
      <c r="J189" s="324"/>
      <c r="K189" s="325"/>
      <c r="L189" s="325"/>
      <c r="M189" s="625"/>
    </row>
    <row r="190" spans="2:13" s="8" customFormat="1" ht="15">
      <c r="B190" s="375" t="s">
        <v>504</v>
      </c>
      <c r="C190" s="467" t="s">
        <v>1218</v>
      </c>
      <c r="D190" s="595" t="s">
        <v>491</v>
      </c>
      <c r="E190" s="321"/>
      <c r="F190" s="322" t="s">
        <v>849</v>
      </c>
      <c r="G190" s="338" t="s">
        <v>1224</v>
      </c>
      <c r="H190" s="339"/>
      <c r="I190" s="377"/>
      <c r="J190" s="324"/>
      <c r="K190" s="325"/>
      <c r="L190" s="325"/>
      <c r="M190" s="625"/>
    </row>
    <row r="191" spans="2:13" s="8" customFormat="1" ht="15">
      <c r="B191" s="375" t="s">
        <v>46</v>
      </c>
      <c r="C191" s="467" t="s">
        <v>1219</v>
      </c>
      <c r="D191" s="592" t="s">
        <v>505</v>
      </c>
      <c r="E191" s="321"/>
      <c r="F191" s="322" t="s">
        <v>850</v>
      </c>
      <c r="G191" s="338" t="s">
        <v>1225</v>
      </c>
      <c r="H191" s="339"/>
      <c r="I191" s="377"/>
      <c r="J191" s="324"/>
      <c r="K191" s="325"/>
      <c r="L191" s="325"/>
      <c r="M191" s="625"/>
    </row>
    <row r="192" spans="2:13" s="8" customFormat="1" ht="15">
      <c r="B192" s="375" t="s">
        <v>502</v>
      </c>
      <c r="C192" s="552"/>
      <c r="D192" s="595" t="s">
        <v>503</v>
      </c>
      <c r="E192" s="321"/>
      <c r="F192" s="322" t="s">
        <v>848</v>
      </c>
      <c r="G192" s="338"/>
      <c r="H192" s="339"/>
      <c r="I192" s="377"/>
      <c r="J192" s="324"/>
      <c r="K192" s="378" t="s">
        <v>311</v>
      </c>
      <c r="L192" s="378" t="s">
        <v>311</v>
      </c>
      <c r="M192" s="625"/>
    </row>
    <row r="193" spans="2:13" s="8" customFormat="1" ht="15">
      <c r="B193" s="375" t="s">
        <v>506</v>
      </c>
      <c r="C193" s="553"/>
      <c r="D193" s="591" t="s">
        <v>507</v>
      </c>
      <c r="E193" s="351"/>
      <c r="F193" s="331" t="s">
        <v>851</v>
      </c>
      <c r="G193" s="352"/>
      <c r="H193" s="362"/>
      <c r="I193" s="376"/>
      <c r="J193" s="364">
        <f>SUM(J194:J196)</f>
        <v>0</v>
      </c>
      <c r="K193" s="378" t="s">
        <v>311</v>
      </c>
      <c r="L193" s="378" t="s">
        <v>311</v>
      </c>
      <c r="M193" s="625"/>
    </row>
    <row r="194" spans="2:13" s="8" customFormat="1" ht="15">
      <c r="B194" s="375" t="s">
        <v>47</v>
      </c>
      <c r="C194" s="552"/>
      <c r="D194" s="592" t="s">
        <v>508</v>
      </c>
      <c r="E194" s="321"/>
      <c r="F194" s="322" t="s">
        <v>852</v>
      </c>
      <c r="G194" s="338"/>
      <c r="H194" s="339"/>
      <c r="I194" s="377"/>
      <c r="J194" s="324"/>
      <c r="K194" s="378" t="s">
        <v>311</v>
      </c>
      <c r="L194" s="378" t="s">
        <v>311</v>
      </c>
      <c r="M194" s="625"/>
    </row>
    <row r="195" spans="2:13" s="8" customFormat="1" ht="15">
      <c r="B195" s="375" t="s">
        <v>48</v>
      </c>
      <c r="C195" s="552"/>
      <c r="D195" s="592" t="s">
        <v>509</v>
      </c>
      <c r="E195" s="321"/>
      <c r="F195" s="322" t="s">
        <v>853</v>
      </c>
      <c r="G195" s="338"/>
      <c r="H195" s="339"/>
      <c r="I195" s="377"/>
      <c r="J195" s="324"/>
      <c r="K195" s="378" t="s">
        <v>311</v>
      </c>
      <c r="L195" s="378" t="s">
        <v>311</v>
      </c>
      <c r="M195" s="625"/>
    </row>
    <row r="196" spans="2:13" s="8" customFormat="1" ht="15">
      <c r="B196" s="375" t="s">
        <v>49</v>
      </c>
      <c r="C196" s="552"/>
      <c r="D196" s="592" t="s">
        <v>510</v>
      </c>
      <c r="E196" s="321"/>
      <c r="F196" s="322" t="s">
        <v>854</v>
      </c>
      <c r="G196" s="338"/>
      <c r="H196" s="339"/>
      <c r="I196" s="377"/>
      <c r="J196" s="324"/>
      <c r="K196" s="378" t="s">
        <v>311</v>
      </c>
      <c r="L196" s="378" t="s">
        <v>311</v>
      </c>
      <c r="M196" s="625"/>
    </row>
    <row r="197" spans="2:13" ht="15">
      <c r="B197" s="375" t="s">
        <v>392</v>
      </c>
      <c r="C197" s="466" t="s">
        <v>536</v>
      </c>
      <c r="D197" s="591" t="s">
        <v>443</v>
      </c>
      <c r="E197" s="351"/>
      <c r="F197" s="331" t="s">
        <v>855</v>
      </c>
      <c r="G197" s="352" t="s">
        <v>1226</v>
      </c>
      <c r="H197" s="362" t="s">
        <v>1247</v>
      </c>
      <c r="I197" s="376"/>
      <c r="J197" s="364">
        <f>SUM(J198:J199)</f>
        <v>0</v>
      </c>
      <c r="K197" s="365">
        <f>SUM(K198:K199)</f>
        <v>0</v>
      </c>
      <c r="L197" s="365">
        <f>SUM(L198:L199)</f>
        <v>0</v>
      </c>
      <c r="M197" s="625"/>
    </row>
    <row r="198" spans="2:13" ht="15">
      <c r="B198" s="379" t="s">
        <v>395</v>
      </c>
      <c r="C198" s="550" t="s">
        <v>1220</v>
      </c>
      <c r="D198" s="592" t="s">
        <v>511</v>
      </c>
      <c r="E198" s="321"/>
      <c r="F198" s="322" t="s">
        <v>856</v>
      </c>
      <c r="G198" s="338" t="s">
        <v>1227</v>
      </c>
      <c r="H198" s="339"/>
      <c r="I198" s="377"/>
      <c r="J198" s="324"/>
      <c r="K198" s="325"/>
      <c r="L198" s="325"/>
      <c r="M198" s="625"/>
    </row>
    <row r="199" spans="2:13" ht="15.75" thickBot="1">
      <c r="B199" s="380" t="s">
        <v>397</v>
      </c>
      <c r="C199" s="554" t="s">
        <v>1221</v>
      </c>
      <c r="D199" s="592" t="s">
        <v>512</v>
      </c>
      <c r="E199" s="321"/>
      <c r="F199" s="343" t="s">
        <v>857</v>
      </c>
      <c r="G199" s="338" t="s">
        <v>1228</v>
      </c>
      <c r="H199" s="339"/>
      <c r="I199" s="377"/>
      <c r="J199" s="324"/>
      <c r="K199" s="325"/>
      <c r="L199" s="325"/>
      <c r="M199" s="625"/>
    </row>
    <row r="200" spans="2:13" ht="16.5" hidden="1">
      <c r="B200" s="353"/>
      <c r="C200" s="354"/>
      <c r="J200" s="332"/>
      <c r="K200" s="332"/>
      <c r="L200" s="332"/>
      <c r="M200" s="86"/>
    </row>
    <row r="201" spans="2:13" ht="16.5" hidden="1">
      <c r="B201" s="353"/>
      <c r="C201" s="354"/>
      <c r="J201" s="332"/>
      <c r="K201" s="332"/>
      <c r="L201" s="332"/>
      <c r="M201" s="86"/>
    </row>
    <row r="202" spans="2:13" ht="17.25" hidden="1" thickBot="1">
      <c r="B202" s="353"/>
      <c r="C202" s="354"/>
      <c r="J202" s="332"/>
      <c r="K202" s="332"/>
      <c r="L202" s="332"/>
      <c r="M202" s="86"/>
    </row>
    <row r="203" spans="2:13" s="8" customFormat="1" ht="18" customHeight="1">
      <c r="B203" s="666" t="s">
        <v>1229</v>
      </c>
      <c r="C203" s="666" t="s">
        <v>1230</v>
      </c>
      <c r="D203" s="355" t="s">
        <v>310</v>
      </c>
      <c r="E203" s="355"/>
      <c r="F203" s="666" t="s">
        <v>1083</v>
      </c>
      <c r="G203" s="666" t="s">
        <v>1082</v>
      </c>
      <c r="H203" s="279" t="s">
        <v>130</v>
      </c>
      <c r="I203" s="672" t="s">
        <v>139</v>
      </c>
      <c r="J203" s="344"/>
      <c r="K203" s="356"/>
      <c r="L203" s="357"/>
      <c r="M203" s="680"/>
    </row>
    <row r="204" spans="2:13" s="8" customFormat="1" ht="25.5" customHeight="1" thickBot="1">
      <c r="B204" s="667"/>
      <c r="C204" s="667"/>
      <c r="D204" s="358" t="s">
        <v>330</v>
      </c>
      <c r="E204" s="346"/>
      <c r="F204" s="667"/>
      <c r="G204" s="667"/>
      <c r="H204" s="280"/>
      <c r="I204" s="673"/>
      <c r="J204" s="359">
        <f>J17</f>
        <v>42369</v>
      </c>
      <c r="K204" s="360">
        <f>K17</f>
        <v>42735</v>
      </c>
      <c r="L204" s="359" t="str">
        <f>L17</f>
        <v>Q = 1</v>
      </c>
      <c r="M204" s="680"/>
    </row>
    <row r="205" spans="2:13" s="8" customFormat="1" ht="15">
      <c r="B205" s="382" t="s">
        <v>513</v>
      </c>
      <c r="C205" s="484" t="s">
        <v>513</v>
      </c>
      <c r="D205" s="611" t="s">
        <v>514</v>
      </c>
      <c r="E205" s="315"/>
      <c r="F205" s="316" t="s">
        <v>232</v>
      </c>
      <c r="G205" s="317" t="s">
        <v>232</v>
      </c>
      <c r="H205" s="318"/>
      <c r="I205" s="383"/>
      <c r="J205" s="319"/>
      <c r="K205" s="320"/>
      <c r="L205" s="320"/>
      <c r="M205" s="625"/>
    </row>
    <row r="206" spans="2:13" s="8" customFormat="1" ht="15">
      <c r="B206" s="384" t="s">
        <v>520</v>
      </c>
      <c r="C206" s="484" t="s">
        <v>606</v>
      </c>
      <c r="D206" s="566" t="s">
        <v>521</v>
      </c>
      <c r="E206" s="321"/>
      <c r="F206" s="322" t="s">
        <v>236</v>
      </c>
      <c r="G206" s="322" t="s">
        <v>233</v>
      </c>
      <c r="H206" s="323"/>
      <c r="I206" s="377"/>
      <c r="J206" s="324"/>
      <c r="K206" s="325"/>
      <c r="L206" s="325"/>
      <c r="M206" s="625"/>
    </row>
    <row r="207" spans="2:13" s="8" customFormat="1" ht="15">
      <c r="B207" s="375" t="s">
        <v>526</v>
      </c>
      <c r="C207" s="487" t="s">
        <v>515</v>
      </c>
      <c r="D207" s="591" t="s">
        <v>527</v>
      </c>
      <c r="E207" s="351"/>
      <c r="F207" s="331" t="s">
        <v>239</v>
      </c>
      <c r="G207" s="331" t="s">
        <v>234</v>
      </c>
      <c r="H207" s="366" t="s">
        <v>1268</v>
      </c>
      <c r="I207" s="376"/>
      <c r="J207" s="364">
        <f>J209+J210</f>
        <v>0</v>
      </c>
      <c r="K207" s="365">
        <f>K208+K209+K210</f>
        <v>0</v>
      </c>
      <c r="L207" s="365">
        <f>L208+L209+L210</f>
        <v>0</v>
      </c>
      <c r="M207" s="625"/>
    </row>
    <row r="208" spans="2:13" s="8" customFormat="1" ht="15">
      <c r="B208" s="385" t="s">
        <v>515</v>
      </c>
      <c r="C208" s="488" t="s">
        <v>1038</v>
      </c>
      <c r="D208" s="564" t="s">
        <v>516</v>
      </c>
      <c r="E208" s="326"/>
      <c r="F208" s="322" t="s">
        <v>233</v>
      </c>
      <c r="G208" s="322" t="s">
        <v>235</v>
      </c>
      <c r="H208" s="323"/>
      <c r="I208" s="377"/>
      <c r="J208" s="324"/>
      <c r="K208" s="325"/>
      <c r="L208" s="325"/>
      <c r="M208" s="625"/>
    </row>
    <row r="209" spans="2:13" s="8" customFormat="1" ht="15">
      <c r="B209" s="384" t="s">
        <v>520</v>
      </c>
      <c r="C209" s="488" t="s">
        <v>1037</v>
      </c>
      <c r="D209" s="564" t="s">
        <v>528</v>
      </c>
      <c r="E209" s="321"/>
      <c r="F209" s="322" t="s">
        <v>240</v>
      </c>
      <c r="G209" s="322" t="s">
        <v>236</v>
      </c>
      <c r="H209" s="323"/>
      <c r="I209" s="377"/>
      <c r="J209" s="324"/>
      <c r="K209" s="325"/>
      <c r="L209" s="325"/>
      <c r="M209" s="625"/>
    </row>
    <row r="210" spans="2:13" s="8" customFormat="1" ht="15">
      <c r="B210" s="384" t="s">
        <v>522</v>
      </c>
      <c r="C210" s="488" t="s">
        <v>1039</v>
      </c>
      <c r="D210" s="564" t="s">
        <v>529</v>
      </c>
      <c r="E210" s="321"/>
      <c r="F210" s="322" t="s">
        <v>241</v>
      </c>
      <c r="G210" s="322" t="s">
        <v>237</v>
      </c>
      <c r="H210" s="323"/>
      <c r="I210" s="377"/>
      <c r="J210" s="324"/>
      <c r="K210" s="325"/>
      <c r="L210" s="325"/>
      <c r="M210" s="625"/>
    </row>
    <row r="211" spans="2:13" s="8" customFormat="1" ht="15">
      <c r="B211" s="384" t="s">
        <v>522</v>
      </c>
      <c r="C211" s="488" t="s">
        <v>526</v>
      </c>
      <c r="D211" s="564" t="s">
        <v>523</v>
      </c>
      <c r="E211" s="321"/>
      <c r="F211" s="322" t="s">
        <v>237</v>
      </c>
      <c r="G211" s="322" t="s">
        <v>238</v>
      </c>
      <c r="H211" s="323"/>
      <c r="I211" s="377"/>
      <c r="J211" s="324"/>
      <c r="K211" s="324"/>
      <c r="L211" s="324"/>
      <c r="M211" s="625"/>
    </row>
    <row r="212" spans="2:13" s="8" customFormat="1" ht="15">
      <c r="B212" s="384" t="s">
        <v>524</v>
      </c>
      <c r="C212" s="488" t="s">
        <v>531</v>
      </c>
      <c r="D212" s="564" t="s">
        <v>525</v>
      </c>
      <c r="E212" s="321"/>
      <c r="F212" s="322" t="s">
        <v>238</v>
      </c>
      <c r="G212" s="322" t="s">
        <v>239</v>
      </c>
      <c r="H212" s="323"/>
      <c r="I212" s="377"/>
      <c r="J212" s="324"/>
      <c r="K212" s="324"/>
      <c r="L212" s="324"/>
      <c r="M212" s="625"/>
    </row>
    <row r="213" spans="2:13" s="8" customFormat="1" ht="15">
      <c r="B213" s="375" t="s">
        <v>531</v>
      </c>
      <c r="C213" s="490" t="s">
        <v>536</v>
      </c>
      <c r="D213" s="591" t="s">
        <v>532</v>
      </c>
      <c r="E213" s="351"/>
      <c r="F213" s="331" t="s">
        <v>243</v>
      </c>
      <c r="G213" s="331" t="s">
        <v>240</v>
      </c>
      <c r="H213" s="366" t="s">
        <v>1247</v>
      </c>
      <c r="I213" s="376"/>
      <c r="J213" s="364">
        <f>J214+J216+J218+J219</f>
        <v>0</v>
      </c>
      <c r="K213" s="365">
        <f>K214+K215</f>
        <v>0</v>
      </c>
      <c r="L213" s="365">
        <f>L214+L215</f>
        <v>0</v>
      </c>
      <c r="M213" s="625"/>
    </row>
    <row r="214" spans="2:13" s="8" customFormat="1" ht="15">
      <c r="B214" s="384" t="s">
        <v>520</v>
      </c>
      <c r="C214" s="488" t="s">
        <v>1040</v>
      </c>
      <c r="D214" s="564" t="s">
        <v>533</v>
      </c>
      <c r="E214" s="321"/>
      <c r="F214" s="322" t="s">
        <v>244</v>
      </c>
      <c r="G214" s="322" t="s">
        <v>241</v>
      </c>
      <c r="H214" s="323"/>
      <c r="I214" s="377"/>
      <c r="J214" s="324"/>
      <c r="K214" s="325"/>
      <c r="L214" s="325"/>
      <c r="M214" s="625"/>
    </row>
    <row r="215" spans="2:17" s="8" customFormat="1" ht="15">
      <c r="B215" s="384"/>
      <c r="C215" s="490" t="s">
        <v>1041</v>
      </c>
      <c r="D215" s="596" t="s">
        <v>1284</v>
      </c>
      <c r="E215" s="351"/>
      <c r="F215" s="331"/>
      <c r="G215" s="331" t="s">
        <v>242</v>
      </c>
      <c r="H215" s="366" t="s">
        <v>1269</v>
      </c>
      <c r="I215" s="376"/>
      <c r="J215" s="387" t="s">
        <v>311</v>
      </c>
      <c r="K215" s="365">
        <f>K216+K217</f>
        <v>0</v>
      </c>
      <c r="L215" s="365">
        <f>L216+L217</f>
        <v>0</v>
      </c>
      <c r="M215" s="625"/>
      <c r="Q215"/>
    </row>
    <row r="216" spans="2:17" s="8" customFormat="1" ht="15">
      <c r="B216" s="384" t="s">
        <v>524</v>
      </c>
      <c r="C216" s="488" t="s">
        <v>1042</v>
      </c>
      <c r="D216" s="564" t="s">
        <v>77</v>
      </c>
      <c r="E216" s="321"/>
      <c r="F216" s="322" t="s">
        <v>246</v>
      </c>
      <c r="G216" s="322" t="s">
        <v>243</v>
      </c>
      <c r="H216" s="323"/>
      <c r="I216" s="377"/>
      <c r="J216" s="324"/>
      <c r="K216" s="325"/>
      <c r="L216" s="325"/>
      <c r="M216" s="625"/>
      <c r="Q216"/>
    </row>
    <row r="217" spans="2:17" s="8" customFormat="1" ht="15">
      <c r="B217" s="384"/>
      <c r="C217" s="488" t="s">
        <v>1043</v>
      </c>
      <c r="D217" s="564" t="s">
        <v>1027</v>
      </c>
      <c r="E217" s="321"/>
      <c r="F217" s="322"/>
      <c r="G217" s="322" t="s">
        <v>244</v>
      </c>
      <c r="H217" s="323"/>
      <c r="I217" s="377"/>
      <c r="J217" s="387" t="s">
        <v>311</v>
      </c>
      <c r="K217" s="325"/>
      <c r="L217" s="325"/>
      <c r="M217" s="625"/>
      <c r="Q217"/>
    </row>
    <row r="218" spans="2:17" s="8" customFormat="1" ht="15">
      <c r="B218" s="384" t="s">
        <v>522</v>
      </c>
      <c r="C218" s="488"/>
      <c r="D218" s="564" t="s">
        <v>76</v>
      </c>
      <c r="E218" s="321"/>
      <c r="F218" s="322" t="s">
        <v>245</v>
      </c>
      <c r="G218" s="322"/>
      <c r="H218" s="323"/>
      <c r="I218" s="377"/>
      <c r="J218" s="324"/>
      <c r="K218" s="387" t="s">
        <v>311</v>
      </c>
      <c r="L218" s="387" t="s">
        <v>311</v>
      </c>
      <c r="M218" s="625"/>
      <c r="Q218"/>
    </row>
    <row r="219" spans="2:17" s="8" customFormat="1" ht="15">
      <c r="B219" s="384" t="s">
        <v>534</v>
      </c>
      <c r="C219" s="488"/>
      <c r="D219" s="564" t="s">
        <v>535</v>
      </c>
      <c r="E219" s="321"/>
      <c r="F219" s="322" t="s">
        <v>247</v>
      </c>
      <c r="G219" s="322"/>
      <c r="H219" s="323"/>
      <c r="I219" s="377"/>
      <c r="J219" s="324"/>
      <c r="K219" s="387" t="s">
        <v>311</v>
      </c>
      <c r="L219" s="387" t="s">
        <v>311</v>
      </c>
      <c r="M219" s="625"/>
      <c r="Q219"/>
    </row>
    <row r="220" spans="2:17" s="8" customFormat="1" ht="15">
      <c r="B220" s="382" t="str">
        <f>"+"</f>
        <v>+</v>
      </c>
      <c r="C220" s="490"/>
      <c r="D220" s="591" t="s">
        <v>517</v>
      </c>
      <c r="E220" s="351"/>
      <c r="F220" s="331" t="s">
        <v>234</v>
      </c>
      <c r="G220" s="331"/>
      <c r="H220" s="366" t="s">
        <v>1270</v>
      </c>
      <c r="I220" s="376"/>
      <c r="J220" s="364">
        <f>J205-J208</f>
        <v>0</v>
      </c>
      <c r="K220" s="365">
        <f>K205-K208</f>
        <v>0</v>
      </c>
      <c r="L220" s="365">
        <f>L205-L208</f>
        <v>0</v>
      </c>
      <c r="M220" s="625"/>
      <c r="Q220"/>
    </row>
    <row r="221" spans="2:17" s="8" customFormat="1" ht="15">
      <c r="B221" s="382" t="s">
        <v>518</v>
      </c>
      <c r="C221" s="490"/>
      <c r="D221" s="591" t="s">
        <v>519</v>
      </c>
      <c r="E221" s="351"/>
      <c r="F221" s="331" t="s">
        <v>235</v>
      </c>
      <c r="G221" s="331"/>
      <c r="H221" s="366" t="s">
        <v>1271</v>
      </c>
      <c r="I221" s="376"/>
      <c r="J221" s="364">
        <f>J206+J211+J212</f>
        <v>0</v>
      </c>
      <c r="K221" s="364">
        <f>K206-K211-K212</f>
        <v>0</v>
      </c>
      <c r="L221" s="364">
        <f>L206-L211-L212</f>
        <v>0</v>
      </c>
      <c r="M221" s="625"/>
      <c r="Q221"/>
    </row>
    <row r="222" spans="2:17" s="8" customFormat="1" ht="15">
      <c r="B222" s="382" t="str">
        <f>"+"</f>
        <v>+</v>
      </c>
      <c r="C222" s="490"/>
      <c r="D222" s="591" t="s">
        <v>530</v>
      </c>
      <c r="E222" s="351"/>
      <c r="F222" s="331" t="s">
        <v>242</v>
      </c>
      <c r="G222" s="331"/>
      <c r="H222" s="366" t="s">
        <v>1272</v>
      </c>
      <c r="I222" s="376"/>
      <c r="J222" s="364">
        <f>J220+J221-J207</f>
        <v>0</v>
      </c>
      <c r="K222" s="365">
        <f>K220+K221-K207+K208</f>
        <v>0</v>
      </c>
      <c r="L222" s="365">
        <f>L220+L221-L207+L208</f>
        <v>0</v>
      </c>
      <c r="M222" s="625"/>
      <c r="Q222"/>
    </row>
    <row r="223" spans="2:17" ht="16.5">
      <c r="B223" s="327"/>
      <c r="C223" s="487" t="s">
        <v>538</v>
      </c>
      <c r="D223" s="565" t="s">
        <v>1028</v>
      </c>
      <c r="E223" s="351"/>
      <c r="F223" s="331"/>
      <c r="G223" s="331" t="s">
        <v>245</v>
      </c>
      <c r="H223" s="366" t="s">
        <v>1273</v>
      </c>
      <c r="I223" s="367"/>
      <c r="J223" s="387" t="s">
        <v>311</v>
      </c>
      <c r="K223" s="364">
        <f>K224+K227+K228</f>
        <v>0</v>
      </c>
      <c r="L223" s="364">
        <f>L224+L227+L228</f>
        <v>0</v>
      </c>
      <c r="M223" s="625"/>
      <c r="Q223"/>
    </row>
    <row r="224" spans="2:17" ht="16.5">
      <c r="B224" s="327"/>
      <c r="C224" s="490" t="s">
        <v>1044</v>
      </c>
      <c r="D224" s="596" t="s">
        <v>1029</v>
      </c>
      <c r="E224" s="351"/>
      <c r="F224" s="331"/>
      <c r="G224" s="331" t="s">
        <v>246</v>
      </c>
      <c r="H224" s="366" t="s">
        <v>1274</v>
      </c>
      <c r="I224" s="367"/>
      <c r="J224" s="387" t="s">
        <v>311</v>
      </c>
      <c r="K224" s="364">
        <f>K225+K226</f>
        <v>0</v>
      </c>
      <c r="L224" s="364">
        <f>L225+L226</f>
        <v>0</v>
      </c>
      <c r="M224" s="625"/>
      <c r="Q224"/>
    </row>
    <row r="225" spans="2:17" ht="16.5">
      <c r="B225" s="327"/>
      <c r="C225" s="488" t="s">
        <v>1045</v>
      </c>
      <c r="D225" s="564" t="s">
        <v>1030</v>
      </c>
      <c r="E225" s="501"/>
      <c r="F225" s="556"/>
      <c r="G225" s="322" t="s">
        <v>247</v>
      </c>
      <c r="H225" s="557"/>
      <c r="J225" s="387" t="s">
        <v>311</v>
      </c>
      <c r="K225" s="324"/>
      <c r="L225" s="324"/>
      <c r="M225" s="625"/>
      <c r="Q225"/>
    </row>
    <row r="226" spans="2:17" ht="16.5">
      <c r="B226" s="327"/>
      <c r="C226" s="488" t="s">
        <v>1046</v>
      </c>
      <c r="D226" s="564" t="s">
        <v>1031</v>
      </c>
      <c r="E226" s="501"/>
      <c r="F226" s="556"/>
      <c r="G226" s="322" t="s">
        <v>248</v>
      </c>
      <c r="H226" s="557"/>
      <c r="J226" s="387" t="s">
        <v>311</v>
      </c>
      <c r="K226" s="324"/>
      <c r="L226" s="324"/>
      <c r="M226" s="625"/>
      <c r="Q226"/>
    </row>
    <row r="227" spans="2:17" ht="16.5">
      <c r="B227" s="327"/>
      <c r="C227" s="488" t="s">
        <v>1047</v>
      </c>
      <c r="D227" s="564" t="s">
        <v>1032</v>
      </c>
      <c r="E227" s="501"/>
      <c r="F227" s="556"/>
      <c r="G227" s="322" t="s">
        <v>249</v>
      </c>
      <c r="H227" s="557"/>
      <c r="J227" s="387" t="s">
        <v>311</v>
      </c>
      <c r="K227" s="324"/>
      <c r="L227" s="324"/>
      <c r="M227" s="625"/>
      <c r="Q227"/>
    </row>
    <row r="228" spans="2:17" ht="16.5">
      <c r="B228" s="327"/>
      <c r="C228" s="488" t="s">
        <v>1048</v>
      </c>
      <c r="D228" s="564" t="s">
        <v>1033</v>
      </c>
      <c r="E228" s="501"/>
      <c r="F228" s="556"/>
      <c r="G228" s="322" t="s">
        <v>250</v>
      </c>
      <c r="H228" s="557"/>
      <c r="J228" s="387" t="s">
        <v>311</v>
      </c>
      <c r="K228" s="324"/>
      <c r="L228" s="324"/>
      <c r="M228" s="625"/>
      <c r="Q228"/>
    </row>
    <row r="229" spans="2:17" s="8" customFormat="1" ht="15">
      <c r="B229" s="375" t="s">
        <v>538</v>
      </c>
      <c r="C229" s="488"/>
      <c r="D229" s="564" t="s">
        <v>539</v>
      </c>
      <c r="E229" s="321"/>
      <c r="F229" s="322" t="s">
        <v>249</v>
      </c>
      <c r="G229" s="322"/>
      <c r="H229" s="328"/>
      <c r="I229" s="388"/>
      <c r="J229" s="324"/>
      <c r="K229" s="387" t="s">
        <v>311</v>
      </c>
      <c r="L229" s="387" t="s">
        <v>311</v>
      </c>
      <c r="M229" s="625"/>
      <c r="Q229"/>
    </row>
    <row r="230" spans="2:17" ht="16.5">
      <c r="B230" s="329"/>
      <c r="C230" s="487" t="s">
        <v>540</v>
      </c>
      <c r="D230" s="565" t="s">
        <v>552</v>
      </c>
      <c r="E230" s="351"/>
      <c r="F230" s="331"/>
      <c r="G230" s="331" t="s">
        <v>251</v>
      </c>
      <c r="H230" s="366" t="s">
        <v>1275</v>
      </c>
      <c r="I230" s="367"/>
      <c r="J230" s="387" t="s">
        <v>311</v>
      </c>
      <c r="K230" s="364">
        <f>K232+K233+K234</f>
        <v>0</v>
      </c>
      <c r="L230" s="364">
        <f>L232+L233+L234</f>
        <v>0</v>
      </c>
      <c r="M230" s="625"/>
      <c r="Q230"/>
    </row>
    <row r="231" spans="2:17" s="8" customFormat="1" ht="15">
      <c r="B231" s="382" t="s">
        <v>540</v>
      </c>
      <c r="C231" s="490"/>
      <c r="D231" s="565" t="s">
        <v>541</v>
      </c>
      <c r="E231" s="351"/>
      <c r="F231" s="331" t="s">
        <v>250</v>
      </c>
      <c r="G231" s="331"/>
      <c r="H231" s="366"/>
      <c r="I231" s="389"/>
      <c r="J231" s="364">
        <f>J232+J233</f>
        <v>0</v>
      </c>
      <c r="K231" s="387" t="s">
        <v>311</v>
      </c>
      <c r="L231" s="387" t="s">
        <v>311</v>
      </c>
      <c r="M231" s="625"/>
      <c r="Q231"/>
    </row>
    <row r="232" spans="2:17" s="8" customFormat="1" ht="15">
      <c r="B232" s="384" t="s">
        <v>542</v>
      </c>
      <c r="C232" s="488" t="s">
        <v>1049</v>
      </c>
      <c r="D232" s="612" t="s">
        <v>543</v>
      </c>
      <c r="E232" s="321"/>
      <c r="F232" s="322" t="s">
        <v>251</v>
      </c>
      <c r="G232" s="322" t="s">
        <v>252</v>
      </c>
      <c r="H232" s="328"/>
      <c r="I232" s="388"/>
      <c r="J232" s="324"/>
      <c r="K232" s="324"/>
      <c r="L232" s="324"/>
      <c r="M232" s="625"/>
      <c r="Q232"/>
    </row>
    <row r="233" spans="2:17" s="8" customFormat="1" ht="15">
      <c r="B233" s="384" t="s">
        <v>544</v>
      </c>
      <c r="C233" s="488" t="s">
        <v>1050</v>
      </c>
      <c r="D233" s="612" t="s">
        <v>545</v>
      </c>
      <c r="E233" s="321"/>
      <c r="F233" s="322" t="s">
        <v>252</v>
      </c>
      <c r="G233" s="322" t="s">
        <v>858</v>
      </c>
      <c r="H233" s="328"/>
      <c r="I233" s="388"/>
      <c r="J233" s="324"/>
      <c r="K233" s="324"/>
      <c r="L233" s="324"/>
      <c r="M233" s="625"/>
      <c r="Q233"/>
    </row>
    <row r="234" spans="2:17" ht="16.5">
      <c r="B234" s="327"/>
      <c r="C234" s="488" t="s">
        <v>1051</v>
      </c>
      <c r="D234" s="612" t="s">
        <v>1034</v>
      </c>
      <c r="E234" s="501"/>
      <c r="F234" s="558"/>
      <c r="G234" s="322" t="s">
        <v>859</v>
      </c>
      <c r="H234" s="557"/>
      <c r="J234" s="387" t="s">
        <v>311</v>
      </c>
      <c r="K234" s="324"/>
      <c r="L234" s="324"/>
      <c r="M234" s="625"/>
      <c r="Q234"/>
    </row>
    <row r="235" spans="2:17" ht="16.5">
      <c r="B235" s="327"/>
      <c r="C235" s="490" t="s">
        <v>546</v>
      </c>
      <c r="D235" s="565" t="s">
        <v>553</v>
      </c>
      <c r="E235" s="351"/>
      <c r="F235" s="331"/>
      <c r="G235" s="331" t="s">
        <v>860</v>
      </c>
      <c r="H235" s="366" t="s">
        <v>1276</v>
      </c>
      <c r="I235" s="367"/>
      <c r="J235" s="387" t="s">
        <v>311</v>
      </c>
      <c r="K235" s="364">
        <f>K237+K238+K241+K242+K243</f>
        <v>0</v>
      </c>
      <c r="L235" s="364">
        <f>L237+L238+L241+L242+L243</f>
        <v>0</v>
      </c>
      <c r="M235" s="625"/>
      <c r="Q235"/>
    </row>
    <row r="236" spans="2:17" s="8" customFormat="1" ht="15">
      <c r="B236" s="375" t="s">
        <v>546</v>
      </c>
      <c r="C236" s="490"/>
      <c r="D236" s="565" t="s">
        <v>547</v>
      </c>
      <c r="E236" s="351"/>
      <c r="F236" s="331" t="s">
        <v>858</v>
      </c>
      <c r="G236" s="331"/>
      <c r="H236" s="366"/>
      <c r="I236" s="389"/>
      <c r="J236" s="364">
        <f>J237+J238</f>
        <v>0</v>
      </c>
      <c r="K236" s="387" t="s">
        <v>311</v>
      </c>
      <c r="L236" s="387" t="s">
        <v>311</v>
      </c>
      <c r="M236" s="625"/>
      <c r="Q236"/>
    </row>
    <row r="237" spans="2:17" s="8" customFormat="1" ht="15">
      <c r="B237" s="384" t="s">
        <v>542</v>
      </c>
      <c r="C237" s="488" t="s">
        <v>1052</v>
      </c>
      <c r="D237" s="612" t="s">
        <v>548</v>
      </c>
      <c r="E237" s="321"/>
      <c r="F237" s="322" t="s">
        <v>859</v>
      </c>
      <c r="G237" s="322" t="s">
        <v>253</v>
      </c>
      <c r="H237" s="328"/>
      <c r="I237" s="388"/>
      <c r="J237" s="324"/>
      <c r="K237" s="324"/>
      <c r="L237" s="324"/>
      <c r="M237" s="625"/>
      <c r="Q237"/>
    </row>
    <row r="238" spans="2:17" s="8" customFormat="1" ht="15">
      <c r="B238" s="384" t="s">
        <v>544</v>
      </c>
      <c r="C238" s="488" t="s">
        <v>1053</v>
      </c>
      <c r="D238" s="612" t="s">
        <v>549</v>
      </c>
      <c r="E238" s="321"/>
      <c r="F238" s="322" t="s">
        <v>860</v>
      </c>
      <c r="G238" s="322" t="s">
        <v>254</v>
      </c>
      <c r="H238" s="328"/>
      <c r="I238" s="388"/>
      <c r="J238" s="324"/>
      <c r="K238" s="324"/>
      <c r="L238" s="324"/>
      <c r="M238" s="625"/>
      <c r="Q238"/>
    </row>
    <row r="239" spans="2:17" s="8" customFormat="1" ht="15">
      <c r="B239" s="390" t="s">
        <v>550</v>
      </c>
      <c r="C239" s="488"/>
      <c r="D239" s="612" t="s">
        <v>551</v>
      </c>
      <c r="E239" s="321"/>
      <c r="F239" s="322" t="s">
        <v>253</v>
      </c>
      <c r="G239" s="322"/>
      <c r="H239" s="328"/>
      <c r="I239" s="388"/>
      <c r="J239" s="324"/>
      <c r="K239" s="387" t="s">
        <v>311</v>
      </c>
      <c r="L239" s="387" t="s">
        <v>311</v>
      </c>
      <c r="M239" s="625"/>
      <c r="Q239"/>
    </row>
    <row r="240" spans="2:17" s="8" customFormat="1" ht="15">
      <c r="B240" s="382" t="s">
        <v>50</v>
      </c>
      <c r="C240" s="488"/>
      <c r="D240" s="571" t="s">
        <v>552</v>
      </c>
      <c r="E240" s="321"/>
      <c r="F240" s="322" t="s">
        <v>254</v>
      </c>
      <c r="G240" s="322"/>
      <c r="H240" s="328"/>
      <c r="I240" s="388"/>
      <c r="J240" s="324"/>
      <c r="K240" s="387" t="s">
        <v>311</v>
      </c>
      <c r="L240" s="387" t="s">
        <v>311</v>
      </c>
      <c r="M240" s="625"/>
      <c r="Q240"/>
    </row>
    <row r="241" spans="2:17" s="8" customFormat="1" ht="15">
      <c r="B241" s="379" t="s">
        <v>536</v>
      </c>
      <c r="C241" s="488" t="s">
        <v>1054</v>
      </c>
      <c r="D241" s="564" t="s">
        <v>537</v>
      </c>
      <c r="E241" s="321"/>
      <c r="F241" s="322" t="s">
        <v>248</v>
      </c>
      <c r="G241" s="322" t="s">
        <v>255</v>
      </c>
      <c r="H241" s="328"/>
      <c r="I241" s="388"/>
      <c r="J241" s="324"/>
      <c r="K241" s="324"/>
      <c r="L241" s="324"/>
      <c r="M241" s="625"/>
      <c r="Q241"/>
    </row>
    <row r="242" spans="2:17" ht="16.5">
      <c r="B242" s="382"/>
      <c r="C242" s="488" t="s">
        <v>1055</v>
      </c>
      <c r="D242" s="564" t="s">
        <v>1036</v>
      </c>
      <c r="E242" s="501"/>
      <c r="F242" s="558"/>
      <c r="G242" s="322" t="s">
        <v>256</v>
      </c>
      <c r="H242" s="557"/>
      <c r="J242" s="387" t="s">
        <v>311</v>
      </c>
      <c r="K242" s="324"/>
      <c r="L242" s="324"/>
      <c r="M242" s="625"/>
      <c r="Q242"/>
    </row>
    <row r="243" spans="2:17" ht="16.5">
      <c r="B243" s="330"/>
      <c r="C243" s="488" t="s">
        <v>1056</v>
      </c>
      <c r="D243" s="564" t="s">
        <v>1035</v>
      </c>
      <c r="E243" s="501"/>
      <c r="F243" s="558"/>
      <c r="G243" s="322" t="s">
        <v>257</v>
      </c>
      <c r="H243" s="557"/>
      <c r="J243" s="387" t="s">
        <v>311</v>
      </c>
      <c r="K243" s="324"/>
      <c r="L243" s="324"/>
      <c r="M243" s="625"/>
      <c r="Q243"/>
    </row>
    <row r="244" spans="2:17" s="8" customFormat="1" ht="15">
      <c r="B244" s="391" t="s">
        <v>51</v>
      </c>
      <c r="C244" s="488"/>
      <c r="D244" s="571" t="s">
        <v>553</v>
      </c>
      <c r="E244" s="321"/>
      <c r="F244" s="322" t="s">
        <v>255</v>
      </c>
      <c r="G244" s="322"/>
      <c r="H244" s="328"/>
      <c r="I244" s="388"/>
      <c r="J244" s="324"/>
      <c r="K244" s="387" t="s">
        <v>311</v>
      </c>
      <c r="L244" s="387" t="s">
        <v>311</v>
      </c>
      <c r="M244" s="625"/>
      <c r="Q244"/>
    </row>
    <row r="245" spans="2:17" s="8" customFormat="1" ht="15">
      <c r="B245" s="392" t="s">
        <v>52</v>
      </c>
      <c r="C245" s="488"/>
      <c r="D245" s="572" t="s">
        <v>554</v>
      </c>
      <c r="E245" s="321"/>
      <c r="F245" s="322" t="s">
        <v>256</v>
      </c>
      <c r="G245" s="322"/>
      <c r="H245" s="328"/>
      <c r="I245" s="388"/>
      <c r="J245" s="324"/>
      <c r="K245" s="387" t="s">
        <v>311</v>
      </c>
      <c r="L245" s="387" t="s">
        <v>311</v>
      </c>
      <c r="M245" s="625"/>
      <c r="Q245"/>
    </row>
    <row r="246" spans="2:17" s="8" customFormat="1" ht="15">
      <c r="B246" s="391" t="s">
        <v>53</v>
      </c>
      <c r="C246" s="488"/>
      <c r="D246" s="572" t="s">
        <v>555</v>
      </c>
      <c r="E246" s="321"/>
      <c r="F246" s="322" t="s">
        <v>257</v>
      </c>
      <c r="G246" s="322"/>
      <c r="H246" s="328"/>
      <c r="I246" s="388"/>
      <c r="J246" s="324"/>
      <c r="K246" s="387" t="s">
        <v>311</v>
      </c>
      <c r="L246" s="387" t="s">
        <v>311</v>
      </c>
      <c r="M246" s="625"/>
      <c r="Q246"/>
    </row>
    <row r="247" spans="2:17" s="8" customFormat="1" ht="15">
      <c r="B247" s="382" t="s">
        <v>556</v>
      </c>
      <c r="C247" s="573" t="s">
        <v>1289</v>
      </c>
      <c r="D247" s="565" t="s">
        <v>557</v>
      </c>
      <c r="E247" s="351"/>
      <c r="F247" s="331" t="s">
        <v>258</v>
      </c>
      <c r="G247" s="331" t="s">
        <v>258</v>
      </c>
      <c r="H247" s="366" t="s">
        <v>1277</v>
      </c>
      <c r="I247" s="389"/>
      <c r="J247" s="364">
        <f>J222-J213-J241-J229+J231-J236-J239+J240-J244+J245-J246</f>
        <v>0</v>
      </c>
      <c r="K247" s="364">
        <f>K205+K206+K230-K207+K212+K211-K213-K223-K235</f>
        <v>0</v>
      </c>
      <c r="L247" s="364">
        <f>L205+L206+L230-L207+L212+L211-L213-L223-L235</f>
        <v>0</v>
      </c>
      <c r="M247" s="625"/>
      <c r="Q247"/>
    </row>
    <row r="248" spans="2:17" ht="16.5" hidden="1">
      <c r="B248" s="613"/>
      <c r="C248" s="614"/>
      <c r="D248" s="539"/>
      <c r="E248" s="539"/>
      <c r="F248" s="540"/>
      <c r="G248" s="559"/>
      <c r="H248" s="542"/>
      <c r="M248" s="86"/>
      <c r="Q248"/>
    </row>
    <row r="249" spans="2:17" ht="16.5">
      <c r="B249" s="330"/>
      <c r="C249" s="466" t="s">
        <v>607</v>
      </c>
      <c r="D249" s="560" t="s">
        <v>1057</v>
      </c>
      <c r="E249" s="504"/>
      <c r="F249" s="561"/>
      <c r="G249" s="331" t="s">
        <v>259</v>
      </c>
      <c r="H249" s="368" t="s">
        <v>1278</v>
      </c>
      <c r="I249" s="367"/>
      <c r="J249" s="387" t="s">
        <v>311</v>
      </c>
      <c r="K249" s="364">
        <f>K250+K251</f>
        <v>0</v>
      </c>
      <c r="L249" s="364">
        <f>L250+L251</f>
        <v>0</v>
      </c>
      <c r="M249" s="625"/>
      <c r="Q249"/>
    </row>
    <row r="250" spans="2:17" ht="16.5">
      <c r="B250" s="330"/>
      <c r="C250" s="562" t="s">
        <v>1060</v>
      </c>
      <c r="D250" s="563" t="s">
        <v>1058</v>
      </c>
      <c r="E250" s="501"/>
      <c r="F250" s="556"/>
      <c r="G250" s="322" t="s">
        <v>260</v>
      </c>
      <c r="H250" s="557"/>
      <c r="J250" s="387" t="s">
        <v>311</v>
      </c>
      <c r="K250" s="324"/>
      <c r="L250" s="324"/>
      <c r="M250" s="625"/>
      <c r="Q250"/>
    </row>
    <row r="251" spans="2:17" ht="16.5">
      <c r="B251" s="330"/>
      <c r="C251" s="562" t="s">
        <v>1061</v>
      </c>
      <c r="D251" s="563" t="s">
        <v>1059</v>
      </c>
      <c r="E251" s="501"/>
      <c r="F251" s="556"/>
      <c r="G251" s="322" t="s">
        <v>261</v>
      </c>
      <c r="H251" s="557"/>
      <c r="J251" s="387" t="s">
        <v>311</v>
      </c>
      <c r="K251" s="324"/>
      <c r="L251" s="324"/>
      <c r="M251" s="625"/>
      <c r="Q251"/>
    </row>
    <row r="252" spans="2:17" s="8" customFormat="1" ht="15">
      <c r="B252" s="382" t="s">
        <v>54</v>
      </c>
      <c r="C252" s="552"/>
      <c r="D252" s="564" t="s">
        <v>559</v>
      </c>
      <c r="E252" s="321"/>
      <c r="F252" s="322" t="s">
        <v>259</v>
      </c>
      <c r="G252" s="322"/>
      <c r="H252" s="328"/>
      <c r="I252" s="388"/>
      <c r="J252" s="324"/>
      <c r="K252" s="387" t="s">
        <v>311</v>
      </c>
      <c r="L252" s="387" t="s">
        <v>311</v>
      </c>
      <c r="M252" s="625"/>
      <c r="Q252"/>
    </row>
    <row r="253" spans="2:17" s="8" customFormat="1" ht="15">
      <c r="B253" s="375" t="s">
        <v>55</v>
      </c>
      <c r="C253" s="552"/>
      <c r="D253" s="564" t="s">
        <v>560</v>
      </c>
      <c r="E253" s="321"/>
      <c r="F253" s="322" t="s">
        <v>260</v>
      </c>
      <c r="G253" s="322"/>
      <c r="H253" s="328"/>
      <c r="I253" s="388"/>
      <c r="J253" s="324"/>
      <c r="K253" s="387" t="s">
        <v>311</v>
      </c>
      <c r="L253" s="387" t="s">
        <v>311</v>
      </c>
      <c r="M253" s="625"/>
      <c r="Q253"/>
    </row>
    <row r="254" spans="2:17" s="8" customFormat="1" ht="15">
      <c r="B254" s="382" t="s">
        <v>56</v>
      </c>
      <c r="C254" s="553"/>
      <c r="D254" s="565" t="s">
        <v>561</v>
      </c>
      <c r="E254" s="351"/>
      <c r="F254" s="331" t="s">
        <v>261</v>
      </c>
      <c r="G254" s="331"/>
      <c r="H254" s="366"/>
      <c r="I254" s="389"/>
      <c r="J254" s="369">
        <f>J255+J256+J257</f>
        <v>0</v>
      </c>
      <c r="K254" s="387" t="s">
        <v>311</v>
      </c>
      <c r="L254" s="387" t="s">
        <v>311</v>
      </c>
      <c r="M254" s="625"/>
      <c r="Q254"/>
    </row>
    <row r="255" spans="2:17" s="8" customFormat="1" ht="15">
      <c r="B255" s="384" t="s">
        <v>563</v>
      </c>
      <c r="C255" s="552"/>
      <c r="D255" s="564" t="s">
        <v>564</v>
      </c>
      <c r="E255" s="340"/>
      <c r="F255" s="322" t="s">
        <v>262</v>
      </c>
      <c r="G255" s="322"/>
      <c r="H255" s="328"/>
      <c r="I255" s="388"/>
      <c r="J255" s="94"/>
      <c r="K255" s="387" t="s">
        <v>311</v>
      </c>
      <c r="L255" s="387" t="s">
        <v>311</v>
      </c>
      <c r="M255" s="625"/>
      <c r="N255" s="93"/>
      <c r="Q255"/>
    </row>
    <row r="256" spans="2:17" s="8" customFormat="1" ht="15">
      <c r="B256" s="384" t="s">
        <v>57</v>
      </c>
      <c r="C256" s="552"/>
      <c r="D256" s="564" t="s">
        <v>565</v>
      </c>
      <c r="E256" s="321"/>
      <c r="F256" s="322" t="s">
        <v>263</v>
      </c>
      <c r="G256" s="322"/>
      <c r="H256" s="328"/>
      <c r="I256" s="388"/>
      <c r="J256" s="94"/>
      <c r="K256" s="387" t="s">
        <v>311</v>
      </c>
      <c r="L256" s="387" t="s">
        <v>311</v>
      </c>
      <c r="M256" s="625"/>
      <c r="N256" s="93"/>
      <c r="Q256"/>
    </row>
    <row r="257" spans="2:17" s="8" customFormat="1" ht="15">
      <c r="B257" s="384" t="s">
        <v>58</v>
      </c>
      <c r="C257" s="552"/>
      <c r="D257" s="564" t="s">
        <v>566</v>
      </c>
      <c r="E257" s="321"/>
      <c r="F257" s="322" t="s">
        <v>264</v>
      </c>
      <c r="G257" s="322"/>
      <c r="H257" s="328"/>
      <c r="I257" s="388"/>
      <c r="J257" s="94"/>
      <c r="K257" s="387" t="s">
        <v>311</v>
      </c>
      <c r="L257" s="387" t="s">
        <v>311</v>
      </c>
      <c r="M257" s="625"/>
      <c r="N257" s="93"/>
      <c r="Q257"/>
    </row>
    <row r="258" spans="2:17" s="8" customFormat="1" ht="15">
      <c r="B258" s="382" t="s">
        <v>59</v>
      </c>
      <c r="C258" s="552"/>
      <c r="D258" s="566" t="s">
        <v>567</v>
      </c>
      <c r="E258" s="340"/>
      <c r="F258" s="322" t="s">
        <v>265</v>
      </c>
      <c r="G258" s="322"/>
      <c r="H258" s="328"/>
      <c r="I258" s="388"/>
      <c r="J258" s="94"/>
      <c r="K258" s="387" t="s">
        <v>311</v>
      </c>
      <c r="L258" s="387" t="s">
        <v>311</v>
      </c>
      <c r="M258" s="625"/>
      <c r="N258" s="93"/>
      <c r="Q258"/>
    </row>
    <row r="259" spans="2:17" ht="16.5">
      <c r="B259" s="327"/>
      <c r="C259" s="567" t="s">
        <v>550</v>
      </c>
      <c r="D259" s="568" t="s">
        <v>1062</v>
      </c>
      <c r="E259" s="501"/>
      <c r="F259" s="556"/>
      <c r="G259" s="322" t="s">
        <v>262</v>
      </c>
      <c r="H259" s="557"/>
      <c r="J259" s="387" t="s">
        <v>311</v>
      </c>
      <c r="K259" s="324"/>
      <c r="L259" s="324"/>
      <c r="M259" s="625"/>
      <c r="Q259"/>
    </row>
    <row r="260" spans="2:17" ht="16.5">
      <c r="B260" s="327"/>
      <c r="C260" s="466" t="s">
        <v>96</v>
      </c>
      <c r="D260" s="560" t="s">
        <v>566</v>
      </c>
      <c r="E260" s="351"/>
      <c r="F260" s="331"/>
      <c r="G260" s="331" t="s">
        <v>263</v>
      </c>
      <c r="H260" s="366" t="s">
        <v>1281</v>
      </c>
      <c r="I260" s="367"/>
      <c r="J260" s="387" t="s">
        <v>311</v>
      </c>
      <c r="K260" s="364">
        <f>K261+K262</f>
        <v>0</v>
      </c>
      <c r="L260" s="364">
        <f>L261+L262</f>
        <v>0</v>
      </c>
      <c r="M260" s="625"/>
      <c r="Q260"/>
    </row>
    <row r="261" spans="2:17" ht="16.5">
      <c r="B261" s="327"/>
      <c r="C261" s="562" t="s">
        <v>1279</v>
      </c>
      <c r="D261" s="569" t="s">
        <v>1063</v>
      </c>
      <c r="E261" s="501"/>
      <c r="F261" s="556"/>
      <c r="G261" s="322" t="s">
        <v>264</v>
      </c>
      <c r="H261" s="557"/>
      <c r="J261" s="387" t="s">
        <v>311</v>
      </c>
      <c r="K261" s="324"/>
      <c r="L261" s="324"/>
      <c r="M261" s="625"/>
      <c r="Q261"/>
    </row>
    <row r="262" spans="2:17" ht="16.5">
      <c r="B262" s="327"/>
      <c r="C262" s="562" t="s">
        <v>1280</v>
      </c>
      <c r="D262" s="569" t="s">
        <v>1064</v>
      </c>
      <c r="E262" s="501"/>
      <c r="F262" s="556"/>
      <c r="G262" s="322" t="s">
        <v>265</v>
      </c>
      <c r="H262" s="557"/>
      <c r="J262" s="387" t="s">
        <v>311</v>
      </c>
      <c r="K262" s="324"/>
      <c r="L262" s="324"/>
      <c r="M262" s="625"/>
      <c r="Q262"/>
    </row>
    <row r="263" spans="2:17" ht="16.5">
      <c r="B263" s="327"/>
      <c r="C263" s="567" t="s">
        <v>608</v>
      </c>
      <c r="D263" s="568" t="s">
        <v>1065</v>
      </c>
      <c r="E263" s="501"/>
      <c r="F263" s="556"/>
      <c r="G263" s="322" t="s">
        <v>266</v>
      </c>
      <c r="H263" s="557"/>
      <c r="J263" s="387" t="s">
        <v>311</v>
      </c>
      <c r="K263" s="324"/>
      <c r="L263" s="324"/>
      <c r="M263" s="625"/>
      <c r="Q263"/>
    </row>
    <row r="264" spans="2:17" ht="16.5">
      <c r="B264" s="327"/>
      <c r="C264" s="466" t="s">
        <v>609</v>
      </c>
      <c r="D264" s="560" t="s">
        <v>1066</v>
      </c>
      <c r="E264" s="351"/>
      <c r="F264" s="331"/>
      <c r="G264" s="331" t="s">
        <v>267</v>
      </c>
      <c r="H264" s="366" t="s">
        <v>1282</v>
      </c>
      <c r="I264" s="367"/>
      <c r="J264" s="387" t="s">
        <v>311</v>
      </c>
      <c r="K264" s="364">
        <f>K265+K266</f>
        <v>0</v>
      </c>
      <c r="L264" s="364">
        <f>L265+L266</f>
        <v>0</v>
      </c>
      <c r="M264" s="625"/>
      <c r="Q264"/>
    </row>
    <row r="265" spans="2:17" ht="16.5">
      <c r="B265" s="327"/>
      <c r="C265" s="562" t="s">
        <v>1069</v>
      </c>
      <c r="D265" s="569" t="s">
        <v>1067</v>
      </c>
      <c r="E265" s="501"/>
      <c r="F265" s="556"/>
      <c r="G265" s="322" t="s">
        <v>268</v>
      </c>
      <c r="H265" s="557"/>
      <c r="J265" s="387" t="s">
        <v>311</v>
      </c>
      <c r="K265" s="324"/>
      <c r="L265" s="324"/>
      <c r="M265" s="625"/>
      <c r="Q265"/>
    </row>
    <row r="266" spans="2:17" ht="16.5">
      <c r="B266" s="327"/>
      <c r="C266" s="562" t="s">
        <v>1070</v>
      </c>
      <c r="D266" s="569" t="s">
        <v>1068</v>
      </c>
      <c r="E266" s="501"/>
      <c r="F266" s="556"/>
      <c r="G266" s="322" t="s">
        <v>269</v>
      </c>
      <c r="H266" s="557"/>
      <c r="J266" s="387" t="s">
        <v>311</v>
      </c>
      <c r="K266" s="324"/>
      <c r="L266" s="324"/>
      <c r="M266" s="625"/>
      <c r="Q266"/>
    </row>
    <row r="267" spans="2:17" s="8" customFormat="1" ht="15">
      <c r="B267" s="382" t="s">
        <v>60</v>
      </c>
      <c r="C267" s="552"/>
      <c r="D267" s="564" t="s">
        <v>576</v>
      </c>
      <c r="E267" s="321"/>
      <c r="F267" s="322" t="s">
        <v>270</v>
      </c>
      <c r="G267" s="322"/>
      <c r="H267" s="328"/>
      <c r="I267" s="388"/>
      <c r="J267" s="94"/>
      <c r="K267" s="387" t="s">
        <v>311</v>
      </c>
      <c r="L267" s="387" t="s">
        <v>311</v>
      </c>
      <c r="M267" s="625"/>
      <c r="N267" s="93"/>
      <c r="Q267"/>
    </row>
    <row r="268" spans="2:17" ht="16.5">
      <c r="B268" s="327"/>
      <c r="C268" s="567" t="s">
        <v>513</v>
      </c>
      <c r="D268" s="568" t="s">
        <v>1071</v>
      </c>
      <c r="E268" s="501"/>
      <c r="F268" s="558"/>
      <c r="G268" s="322" t="s">
        <v>270</v>
      </c>
      <c r="H268" s="557"/>
      <c r="J268" s="387" t="s">
        <v>311</v>
      </c>
      <c r="K268" s="324"/>
      <c r="L268" s="324"/>
      <c r="M268" s="625"/>
      <c r="Q268"/>
    </row>
    <row r="269" spans="2:17" ht="16.5">
      <c r="B269" s="327"/>
      <c r="C269" s="466" t="s">
        <v>610</v>
      </c>
      <c r="D269" s="560" t="s">
        <v>1072</v>
      </c>
      <c r="E269" s="351"/>
      <c r="F269" s="331"/>
      <c r="G269" s="331" t="s">
        <v>271</v>
      </c>
      <c r="H269" s="366" t="s">
        <v>1283</v>
      </c>
      <c r="I269" s="367"/>
      <c r="J269" s="387" t="s">
        <v>311</v>
      </c>
      <c r="K269" s="364">
        <f>K270+K271</f>
        <v>0</v>
      </c>
      <c r="L269" s="364">
        <f>L270+L271</f>
        <v>0</v>
      </c>
      <c r="M269" s="625"/>
      <c r="Q269"/>
    </row>
    <row r="270" spans="2:17" ht="16.5">
      <c r="B270" s="327"/>
      <c r="C270" s="570" t="s">
        <v>1074</v>
      </c>
      <c r="D270" s="583" t="s">
        <v>1305</v>
      </c>
      <c r="E270" s="501"/>
      <c r="F270" s="558"/>
      <c r="G270" s="322" t="s">
        <v>272</v>
      </c>
      <c r="H270" s="557"/>
      <c r="J270" s="387" t="s">
        <v>311</v>
      </c>
      <c r="K270" s="324"/>
      <c r="L270" s="324"/>
      <c r="M270" s="625"/>
      <c r="Q270"/>
    </row>
    <row r="271" spans="2:17" ht="16.5">
      <c r="B271" s="327"/>
      <c r="C271" s="570" t="s">
        <v>1075</v>
      </c>
      <c r="D271" s="569" t="s">
        <v>1073</v>
      </c>
      <c r="E271" s="501"/>
      <c r="F271" s="558"/>
      <c r="G271" s="322" t="s">
        <v>273</v>
      </c>
      <c r="H271" s="557"/>
      <c r="J271" s="387" t="s">
        <v>311</v>
      </c>
      <c r="K271" s="324"/>
      <c r="L271" s="324"/>
      <c r="M271" s="625"/>
      <c r="Q271"/>
    </row>
    <row r="272" spans="2:17" s="8" customFormat="1" ht="15">
      <c r="B272" s="379" t="s">
        <v>612</v>
      </c>
      <c r="C272" s="552"/>
      <c r="D272" s="564" t="s">
        <v>577</v>
      </c>
      <c r="E272" s="321"/>
      <c r="F272" s="322" t="s">
        <v>271</v>
      </c>
      <c r="G272" s="322"/>
      <c r="H272" s="328"/>
      <c r="I272" s="388"/>
      <c r="J272" s="94"/>
      <c r="K272" s="387" t="s">
        <v>311</v>
      </c>
      <c r="L272" s="387" t="s">
        <v>311</v>
      </c>
      <c r="M272" s="625"/>
      <c r="N272" s="93"/>
      <c r="Q272"/>
    </row>
    <row r="273" spans="2:17" ht="16.5">
      <c r="B273" s="327"/>
      <c r="C273" s="567" t="s">
        <v>611</v>
      </c>
      <c r="D273" s="568" t="s">
        <v>578</v>
      </c>
      <c r="E273" s="501"/>
      <c r="F273" s="558"/>
      <c r="G273" s="322" t="s">
        <v>274</v>
      </c>
      <c r="H273" s="557"/>
      <c r="J273" s="387" t="s">
        <v>311</v>
      </c>
      <c r="K273" s="324"/>
      <c r="L273" s="324"/>
      <c r="M273" s="625"/>
      <c r="Q273"/>
    </row>
    <row r="274" spans="2:17" s="8" customFormat="1" ht="15">
      <c r="B274" s="382" t="s">
        <v>570</v>
      </c>
      <c r="C274" s="552"/>
      <c r="D274" s="564" t="s">
        <v>571</v>
      </c>
      <c r="E274" s="321"/>
      <c r="F274" s="322" t="s">
        <v>267</v>
      </c>
      <c r="G274" s="322"/>
      <c r="H274" s="328"/>
      <c r="I274" s="388" t="s">
        <v>293</v>
      </c>
      <c r="J274" s="94"/>
      <c r="K274" s="387" t="s">
        <v>311</v>
      </c>
      <c r="L274" s="387" t="s">
        <v>311</v>
      </c>
      <c r="M274" s="625"/>
      <c r="N274" s="93"/>
      <c r="Q274"/>
    </row>
    <row r="275" spans="2:17" s="8" customFormat="1" ht="15">
      <c r="B275" s="382" t="s">
        <v>61</v>
      </c>
      <c r="C275" s="552"/>
      <c r="D275" s="564" t="s">
        <v>578</v>
      </c>
      <c r="E275" s="321"/>
      <c r="F275" s="322" t="s">
        <v>272</v>
      </c>
      <c r="G275" s="322"/>
      <c r="H275" s="328"/>
      <c r="I275" s="388"/>
      <c r="J275" s="94"/>
      <c r="K275" s="387" t="s">
        <v>311</v>
      </c>
      <c r="L275" s="387" t="s">
        <v>311</v>
      </c>
      <c r="M275" s="625"/>
      <c r="N275" s="93"/>
      <c r="Q275"/>
    </row>
    <row r="276" spans="2:17" s="8" customFormat="1" ht="15">
      <c r="B276" s="382" t="s">
        <v>62</v>
      </c>
      <c r="C276" s="552"/>
      <c r="D276" s="564" t="s">
        <v>580</v>
      </c>
      <c r="E276" s="321"/>
      <c r="F276" s="322" t="s">
        <v>274</v>
      </c>
      <c r="G276" s="322"/>
      <c r="H276" s="328"/>
      <c r="I276" s="388"/>
      <c r="J276" s="94"/>
      <c r="K276" s="387" t="s">
        <v>311</v>
      </c>
      <c r="L276" s="387" t="s">
        <v>311</v>
      </c>
      <c r="M276" s="625"/>
      <c r="N276" s="93"/>
      <c r="Q276"/>
    </row>
    <row r="277" spans="2:17" ht="16.5">
      <c r="B277" s="327"/>
      <c r="C277" s="567" t="s">
        <v>568</v>
      </c>
      <c r="D277" s="568" t="s">
        <v>579</v>
      </c>
      <c r="E277" s="501"/>
      <c r="F277" s="558"/>
      <c r="G277" s="322" t="s">
        <v>275</v>
      </c>
      <c r="H277" s="557"/>
      <c r="J277" s="387" t="s">
        <v>311</v>
      </c>
      <c r="K277" s="150"/>
      <c r="L277" s="150"/>
      <c r="M277" s="625"/>
      <c r="P277" s="289"/>
      <c r="Q277"/>
    </row>
    <row r="278" spans="2:17" s="8" customFormat="1" ht="15">
      <c r="B278" s="385" t="s">
        <v>568</v>
      </c>
      <c r="C278" s="552"/>
      <c r="D278" s="564" t="s">
        <v>569</v>
      </c>
      <c r="E278" s="321"/>
      <c r="F278" s="322" t="s">
        <v>266</v>
      </c>
      <c r="G278" s="322"/>
      <c r="H278" s="328"/>
      <c r="I278" s="388" t="s">
        <v>293</v>
      </c>
      <c r="J278" s="94"/>
      <c r="K278" s="387" t="s">
        <v>311</v>
      </c>
      <c r="L278" s="387" t="s">
        <v>311</v>
      </c>
      <c r="M278" s="625"/>
      <c r="N278" s="93"/>
      <c r="Q278"/>
    </row>
    <row r="279" spans="2:17" s="8" customFormat="1" ht="15">
      <c r="B279" s="385" t="s">
        <v>572</v>
      </c>
      <c r="C279" s="552"/>
      <c r="D279" s="564" t="s">
        <v>573</v>
      </c>
      <c r="E279" s="321"/>
      <c r="F279" s="322" t="s">
        <v>268</v>
      </c>
      <c r="G279" s="322"/>
      <c r="H279" s="328"/>
      <c r="I279" s="388" t="s">
        <v>293</v>
      </c>
      <c r="J279" s="94"/>
      <c r="K279" s="387" t="s">
        <v>311</v>
      </c>
      <c r="L279" s="387" t="s">
        <v>311</v>
      </c>
      <c r="M279" s="625"/>
      <c r="N279" s="93"/>
      <c r="Q279"/>
    </row>
    <row r="280" spans="2:17" s="8" customFormat="1" ht="15">
      <c r="B280" s="375" t="s">
        <v>574</v>
      </c>
      <c r="C280" s="552"/>
      <c r="D280" s="571" t="s">
        <v>575</v>
      </c>
      <c r="E280" s="321"/>
      <c r="F280" s="322" t="s">
        <v>269</v>
      </c>
      <c r="G280" s="322"/>
      <c r="H280" s="328"/>
      <c r="I280" s="388"/>
      <c r="J280" s="94"/>
      <c r="K280" s="387" t="s">
        <v>311</v>
      </c>
      <c r="L280" s="387" t="s">
        <v>311</v>
      </c>
      <c r="M280" s="625"/>
      <c r="N280" s="93"/>
      <c r="Q280"/>
    </row>
    <row r="281" spans="2:17" s="8" customFormat="1" ht="15">
      <c r="B281" s="375" t="s">
        <v>613</v>
      </c>
      <c r="C281" s="552"/>
      <c r="D281" s="564" t="s">
        <v>579</v>
      </c>
      <c r="E281" s="321"/>
      <c r="F281" s="322" t="s">
        <v>273</v>
      </c>
      <c r="G281" s="322"/>
      <c r="H281" s="328"/>
      <c r="I281" s="388"/>
      <c r="J281" s="94"/>
      <c r="K281" s="387" t="s">
        <v>311</v>
      </c>
      <c r="L281" s="387" t="s">
        <v>311</v>
      </c>
      <c r="M281" s="625"/>
      <c r="N281" s="93"/>
      <c r="Q281"/>
    </row>
    <row r="282" spans="2:17" s="8" customFormat="1" ht="15">
      <c r="B282" s="375" t="s">
        <v>63</v>
      </c>
      <c r="C282" s="552"/>
      <c r="D282" s="572" t="s">
        <v>581</v>
      </c>
      <c r="E282" s="321"/>
      <c r="F282" s="322" t="s">
        <v>275</v>
      </c>
      <c r="G282" s="322"/>
      <c r="H282" s="328"/>
      <c r="I282" s="388"/>
      <c r="J282" s="94"/>
      <c r="K282" s="387" t="s">
        <v>311</v>
      </c>
      <c r="L282" s="387" t="s">
        <v>311</v>
      </c>
      <c r="M282" s="625"/>
      <c r="N282" s="93"/>
      <c r="Q282"/>
    </row>
    <row r="283" spans="2:17" s="8" customFormat="1" ht="18" customHeight="1">
      <c r="B283" s="382" t="s">
        <v>556</v>
      </c>
      <c r="C283" s="573" t="s">
        <v>1290</v>
      </c>
      <c r="D283" s="560" t="s">
        <v>1288</v>
      </c>
      <c r="E283" s="351"/>
      <c r="F283" s="331" t="s">
        <v>276</v>
      </c>
      <c r="G283" s="331" t="s">
        <v>276</v>
      </c>
      <c r="H283" s="366" t="s">
        <v>1285</v>
      </c>
      <c r="I283" s="389"/>
      <c r="J283" s="364">
        <f>J252-J253+J254+J258+J267-J272+J274+J275+J276-J278-J279-J280-J281-J282</f>
        <v>0</v>
      </c>
      <c r="K283" s="364">
        <f>K249+K260+K264+K273-K259-K263-K268-K269-K277</f>
        <v>0</v>
      </c>
      <c r="L283" s="364">
        <f>L249+L260+L264+L273-L259-L263-L268-L269-L277</f>
        <v>0</v>
      </c>
      <c r="M283" s="625"/>
      <c r="N283" s="93"/>
      <c r="O283" s="288"/>
      <c r="Q283"/>
    </row>
    <row r="284" spans="2:17" ht="33" customHeight="1">
      <c r="B284" s="327"/>
      <c r="C284" s="465" t="s">
        <v>1291</v>
      </c>
      <c r="D284" s="560" t="s">
        <v>1076</v>
      </c>
      <c r="E284" s="351"/>
      <c r="F284" s="331"/>
      <c r="G284" s="331" t="s">
        <v>277</v>
      </c>
      <c r="H284" s="370" t="s">
        <v>1287</v>
      </c>
      <c r="I284" s="367"/>
      <c r="J284" s="387" t="s">
        <v>311</v>
      </c>
      <c r="K284" s="364">
        <f>K247+K283</f>
        <v>0</v>
      </c>
      <c r="L284" s="364">
        <f>L247+L283</f>
        <v>0</v>
      </c>
      <c r="M284" s="625"/>
      <c r="Q284"/>
    </row>
    <row r="285" spans="2:17" ht="16.5" hidden="1">
      <c r="B285" s="327"/>
      <c r="C285" s="574"/>
      <c r="D285" s="539"/>
      <c r="E285" s="555"/>
      <c r="F285" s="556"/>
      <c r="G285" s="558"/>
      <c r="H285" s="557"/>
      <c r="J285" s="332"/>
      <c r="K285" s="332"/>
      <c r="L285" s="332"/>
      <c r="M285" s="86"/>
      <c r="Q285"/>
    </row>
    <row r="286" spans="2:17" s="8" customFormat="1" ht="15">
      <c r="B286" s="394"/>
      <c r="C286" s="466" t="s">
        <v>572</v>
      </c>
      <c r="D286" s="503" t="s">
        <v>1084</v>
      </c>
      <c r="E286" s="351"/>
      <c r="F286" s="331"/>
      <c r="G286" s="331" t="s">
        <v>278</v>
      </c>
      <c r="H286" s="368" t="s">
        <v>1286</v>
      </c>
      <c r="I286" s="395"/>
      <c r="J286" s="387" t="s">
        <v>311</v>
      </c>
      <c r="K286" s="364">
        <f>K287+K288</f>
        <v>0</v>
      </c>
      <c r="L286" s="364">
        <f>L287+L288</f>
        <v>0</v>
      </c>
      <c r="M286" s="625"/>
      <c r="N286" s="93"/>
      <c r="Q286"/>
    </row>
    <row r="287" spans="2:17" s="8" customFormat="1" ht="15">
      <c r="B287" s="394"/>
      <c r="C287" s="570" t="s">
        <v>1077</v>
      </c>
      <c r="D287" s="586" t="s">
        <v>1085</v>
      </c>
      <c r="E287" s="340"/>
      <c r="F287" s="322"/>
      <c r="G287" s="322" t="s">
        <v>861</v>
      </c>
      <c r="H287" s="328"/>
      <c r="I287" s="396"/>
      <c r="J287" s="387" t="s">
        <v>311</v>
      </c>
      <c r="K287" s="150"/>
      <c r="L287" s="150"/>
      <c r="M287" s="625"/>
      <c r="N287" s="93"/>
      <c r="Q287"/>
    </row>
    <row r="288" spans="2:17" s="8" customFormat="1" ht="15">
      <c r="B288" s="394"/>
      <c r="C288" s="570" t="s">
        <v>1078</v>
      </c>
      <c r="D288" s="586" t="s">
        <v>1086</v>
      </c>
      <c r="E288" s="340"/>
      <c r="F288" s="322"/>
      <c r="G288" s="322" t="s">
        <v>279</v>
      </c>
      <c r="H288" s="328"/>
      <c r="I288" s="396"/>
      <c r="J288" s="387" t="s">
        <v>311</v>
      </c>
      <c r="K288" s="150"/>
      <c r="L288" s="150"/>
      <c r="M288" s="625"/>
      <c r="N288" s="93"/>
      <c r="Q288"/>
    </row>
    <row r="289" spans="2:17" s="8" customFormat="1" ht="15">
      <c r="B289" s="375" t="s">
        <v>64</v>
      </c>
      <c r="C289" s="466"/>
      <c r="D289" s="495" t="s">
        <v>584</v>
      </c>
      <c r="E289" s="351"/>
      <c r="F289" s="331" t="s">
        <v>277</v>
      </c>
      <c r="G289" s="331"/>
      <c r="H289" s="368"/>
      <c r="I289" s="389"/>
      <c r="J289" s="364">
        <f>J290+J291</f>
        <v>0</v>
      </c>
      <c r="K289" s="387" t="s">
        <v>311</v>
      </c>
      <c r="L289" s="387" t="s">
        <v>311</v>
      </c>
      <c r="M289" s="625"/>
      <c r="N289" s="93"/>
      <c r="Q289"/>
    </row>
    <row r="290" spans="2:17" s="8" customFormat="1" ht="15">
      <c r="B290" s="385" t="s">
        <v>65</v>
      </c>
      <c r="C290" s="570"/>
      <c r="D290" s="587" t="s">
        <v>585</v>
      </c>
      <c r="E290" s="321"/>
      <c r="F290" s="322" t="s">
        <v>278</v>
      </c>
      <c r="G290" s="322"/>
      <c r="H290" s="328"/>
      <c r="I290" s="388"/>
      <c r="J290" s="324"/>
      <c r="K290" s="387" t="s">
        <v>311</v>
      </c>
      <c r="L290" s="387" t="s">
        <v>311</v>
      </c>
      <c r="M290" s="625"/>
      <c r="N290" s="93"/>
      <c r="Q290"/>
    </row>
    <row r="291" spans="2:17" s="8" customFormat="1" ht="15">
      <c r="B291" s="385" t="s">
        <v>66</v>
      </c>
      <c r="C291" s="570"/>
      <c r="D291" s="587" t="s">
        <v>586</v>
      </c>
      <c r="E291" s="321"/>
      <c r="F291" s="322" t="s">
        <v>861</v>
      </c>
      <c r="G291" s="322"/>
      <c r="H291" s="328"/>
      <c r="I291" s="388"/>
      <c r="J291" s="324"/>
      <c r="K291" s="387" t="s">
        <v>311</v>
      </c>
      <c r="L291" s="387" t="s">
        <v>311</v>
      </c>
      <c r="M291" s="625"/>
      <c r="N291" s="93"/>
      <c r="Q291"/>
    </row>
    <row r="292" spans="2:17" s="8" customFormat="1" ht="15">
      <c r="B292" s="382" t="s">
        <v>587</v>
      </c>
      <c r="C292" s="553"/>
      <c r="D292" s="495" t="s">
        <v>588</v>
      </c>
      <c r="E292" s="351"/>
      <c r="F292" s="331" t="s">
        <v>279</v>
      </c>
      <c r="G292" s="331"/>
      <c r="H292" s="368"/>
      <c r="I292" s="389"/>
      <c r="J292" s="364">
        <f>J247+J283-J289</f>
        <v>0</v>
      </c>
      <c r="K292" s="387" t="s">
        <v>311</v>
      </c>
      <c r="L292" s="387" t="s">
        <v>311</v>
      </c>
      <c r="M292" s="625"/>
      <c r="N292" s="93"/>
      <c r="Q292"/>
    </row>
    <row r="293" spans="2:17" s="8" customFormat="1" ht="15">
      <c r="B293" s="382" t="s">
        <v>67</v>
      </c>
      <c r="C293" s="552"/>
      <c r="D293" s="587" t="s">
        <v>589</v>
      </c>
      <c r="E293" s="321"/>
      <c r="F293" s="322" t="s">
        <v>280</v>
      </c>
      <c r="G293" s="322"/>
      <c r="H293" s="328"/>
      <c r="I293" s="388"/>
      <c r="J293" s="324"/>
      <c r="K293" s="387" t="s">
        <v>311</v>
      </c>
      <c r="L293" s="387" t="s">
        <v>311</v>
      </c>
      <c r="M293" s="625"/>
      <c r="N293" s="93"/>
      <c r="Q293"/>
    </row>
    <row r="294" spans="2:17" s="8" customFormat="1" ht="15">
      <c r="B294" s="375" t="s">
        <v>68</v>
      </c>
      <c r="C294" s="552"/>
      <c r="D294" s="587" t="s">
        <v>590</v>
      </c>
      <c r="E294" s="321"/>
      <c r="F294" s="322" t="s">
        <v>281</v>
      </c>
      <c r="G294" s="322"/>
      <c r="H294" s="328"/>
      <c r="I294" s="388"/>
      <c r="J294" s="324"/>
      <c r="K294" s="387" t="s">
        <v>311</v>
      </c>
      <c r="L294" s="387" t="s">
        <v>311</v>
      </c>
      <c r="M294" s="625"/>
      <c r="N294" s="93"/>
      <c r="Q294"/>
    </row>
    <row r="295" spans="2:17" s="8" customFormat="1" ht="15">
      <c r="B295" s="375" t="s">
        <v>69</v>
      </c>
      <c r="C295" s="553"/>
      <c r="D295" s="495" t="s">
        <v>591</v>
      </c>
      <c r="E295" s="351"/>
      <c r="F295" s="331" t="s">
        <v>282</v>
      </c>
      <c r="G295" s="331"/>
      <c r="H295" s="368"/>
      <c r="I295" s="389"/>
      <c r="J295" s="364">
        <f>J296+J297</f>
        <v>0</v>
      </c>
      <c r="K295" s="387" t="s">
        <v>311</v>
      </c>
      <c r="L295" s="387" t="s">
        <v>311</v>
      </c>
      <c r="M295" s="625"/>
      <c r="N295" s="93"/>
      <c r="Q295"/>
    </row>
    <row r="296" spans="2:17" s="8" customFormat="1" ht="15">
      <c r="B296" s="385" t="s">
        <v>70</v>
      </c>
      <c r="C296" s="552"/>
      <c r="D296" s="587" t="s">
        <v>585</v>
      </c>
      <c r="E296" s="321"/>
      <c r="F296" s="322" t="s">
        <v>283</v>
      </c>
      <c r="G296" s="322"/>
      <c r="H296" s="328"/>
      <c r="I296" s="388"/>
      <c r="J296" s="324"/>
      <c r="K296" s="387" t="s">
        <v>311</v>
      </c>
      <c r="L296" s="387" t="s">
        <v>311</v>
      </c>
      <c r="M296" s="625"/>
      <c r="N296" s="93"/>
      <c r="Q296"/>
    </row>
    <row r="297" spans="2:17" s="8" customFormat="1" ht="15">
      <c r="B297" s="385" t="s">
        <v>71</v>
      </c>
      <c r="C297" s="552"/>
      <c r="D297" s="587" t="s">
        <v>586</v>
      </c>
      <c r="E297" s="321"/>
      <c r="F297" s="322" t="s">
        <v>284</v>
      </c>
      <c r="G297" s="322"/>
      <c r="H297" s="328"/>
      <c r="I297" s="388"/>
      <c r="J297" s="324"/>
      <c r="K297" s="387" t="s">
        <v>311</v>
      </c>
      <c r="L297" s="387" t="s">
        <v>311</v>
      </c>
      <c r="M297" s="625"/>
      <c r="N297" s="93"/>
      <c r="Q297"/>
    </row>
    <row r="298" spans="2:17" s="8" customFormat="1" ht="15">
      <c r="B298" s="382" t="s">
        <v>556</v>
      </c>
      <c r="C298" s="553"/>
      <c r="D298" s="495" t="s">
        <v>592</v>
      </c>
      <c r="E298" s="351"/>
      <c r="F298" s="331" t="s">
        <v>285</v>
      </c>
      <c r="G298" s="331"/>
      <c r="H298" s="368"/>
      <c r="I298" s="389"/>
      <c r="J298" s="364">
        <f>J293-J294-J295</f>
        <v>0</v>
      </c>
      <c r="K298" s="386" t="s">
        <v>311</v>
      </c>
      <c r="L298" s="386" t="s">
        <v>311</v>
      </c>
      <c r="M298" s="625"/>
      <c r="N298" s="93"/>
      <c r="Q298"/>
    </row>
    <row r="299" spans="2:17" ht="16.5">
      <c r="B299" s="333"/>
      <c r="C299" s="465" t="s">
        <v>1292</v>
      </c>
      <c r="D299" s="503" t="s">
        <v>1079</v>
      </c>
      <c r="E299" s="351"/>
      <c r="F299" s="331"/>
      <c r="G299" s="331" t="s">
        <v>280</v>
      </c>
      <c r="H299" s="366" t="s">
        <v>1293</v>
      </c>
      <c r="I299" s="367"/>
      <c r="J299" s="387" t="s">
        <v>311</v>
      </c>
      <c r="K299" s="364">
        <f>K284-K286</f>
        <v>0</v>
      </c>
      <c r="L299" s="364">
        <f>L284-L286</f>
        <v>0</v>
      </c>
      <c r="M299" s="627"/>
      <c r="Q299"/>
    </row>
    <row r="300" spans="2:17" s="8" customFormat="1" ht="15">
      <c r="B300" s="382" t="s">
        <v>594</v>
      </c>
      <c r="C300" s="553"/>
      <c r="D300" s="495" t="s">
        <v>595</v>
      </c>
      <c r="E300" s="351"/>
      <c r="F300" s="331" t="s">
        <v>287</v>
      </c>
      <c r="G300" s="331"/>
      <c r="H300" s="368"/>
      <c r="I300" s="389"/>
      <c r="J300" s="364">
        <f>J292+J298-J301</f>
        <v>0</v>
      </c>
      <c r="K300" s="386" t="s">
        <v>311</v>
      </c>
      <c r="L300" s="386" t="s">
        <v>311</v>
      </c>
      <c r="M300" s="627"/>
      <c r="N300" s="93"/>
      <c r="Q300"/>
    </row>
    <row r="301" spans="2:17" s="8" customFormat="1" ht="15">
      <c r="B301" s="375" t="s">
        <v>72</v>
      </c>
      <c r="C301" s="575" t="s">
        <v>574</v>
      </c>
      <c r="D301" s="587" t="s">
        <v>593</v>
      </c>
      <c r="E301" s="321"/>
      <c r="F301" s="322" t="s">
        <v>286</v>
      </c>
      <c r="G301" s="322" t="s">
        <v>281</v>
      </c>
      <c r="H301" s="328"/>
      <c r="I301" s="388"/>
      <c r="J301" s="324"/>
      <c r="K301" s="325"/>
      <c r="L301" s="325"/>
      <c r="M301" s="627"/>
      <c r="N301" s="93"/>
      <c r="Q301"/>
    </row>
    <row r="302" spans="2:17" ht="16.5">
      <c r="B302" s="327"/>
      <c r="C302" s="465" t="s">
        <v>594</v>
      </c>
      <c r="D302" s="503" t="s">
        <v>1080</v>
      </c>
      <c r="E302" s="351"/>
      <c r="F302" s="331"/>
      <c r="G302" s="331" t="s">
        <v>282</v>
      </c>
      <c r="H302" s="366" t="s">
        <v>1294</v>
      </c>
      <c r="I302" s="367"/>
      <c r="J302" s="387" t="s">
        <v>311</v>
      </c>
      <c r="K302" s="364">
        <f>K299-K301</f>
        <v>0</v>
      </c>
      <c r="L302" s="364">
        <f>L299-L301</f>
        <v>0</v>
      </c>
      <c r="M302" s="627"/>
      <c r="Q302"/>
    </row>
    <row r="303" spans="2:17" s="8" customFormat="1" ht="15.75" thickBot="1">
      <c r="B303" s="394" t="s">
        <v>596</v>
      </c>
      <c r="C303" s="553"/>
      <c r="D303" s="588" t="s">
        <v>597</v>
      </c>
      <c r="E303" s="584"/>
      <c r="F303" s="331" t="s">
        <v>288</v>
      </c>
      <c r="G303" s="331"/>
      <c r="H303" s="366" t="s">
        <v>1295</v>
      </c>
      <c r="I303" s="397"/>
      <c r="J303" s="371">
        <f>J247+J283+J293-J294</f>
        <v>0</v>
      </c>
      <c r="K303" s="371">
        <f>K247+K283</f>
        <v>0</v>
      </c>
      <c r="L303" s="371">
        <f>L247+L283</f>
        <v>0</v>
      </c>
      <c r="M303" s="627"/>
      <c r="N303" s="93"/>
      <c r="Q303"/>
    </row>
    <row r="304" spans="2:17" ht="17.25" thickBot="1">
      <c r="B304" s="334"/>
      <c r="C304" s="576"/>
      <c r="D304" s="589" t="s">
        <v>1081</v>
      </c>
      <c r="E304" s="585"/>
      <c r="F304" s="331"/>
      <c r="G304" s="331" t="s">
        <v>283</v>
      </c>
      <c r="H304" s="366" t="s">
        <v>1296</v>
      </c>
      <c r="I304" s="367"/>
      <c r="J304" s="387" t="s">
        <v>311</v>
      </c>
      <c r="K304" s="364">
        <f>K205+K206+K230+K249+K260+K264+K273</f>
        <v>0</v>
      </c>
      <c r="L304" s="364">
        <f>L205+L206+L230+L249+L260+L264+L273</f>
        <v>0</v>
      </c>
      <c r="M304" s="625"/>
      <c r="Q304"/>
    </row>
    <row r="305" spans="2:17" s="8" customFormat="1" ht="15.75" thickBot="1">
      <c r="B305" s="11"/>
      <c r="C305" s="93"/>
      <c r="D305" s="44" t="s">
        <v>329</v>
      </c>
      <c r="E305" s="45"/>
      <c r="F305" s="46"/>
      <c r="G305" s="372"/>
      <c r="H305" s="373"/>
      <c r="I305" s="374"/>
      <c r="J305" s="72">
        <f>J300-J149</f>
        <v>0</v>
      </c>
      <c r="K305" s="335">
        <f>K302-K149</f>
        <v>0</v>
      </c>
      <c r="L305" s="335">
        <f>L302-L149</f>
        <v>0</v>
      </c>
      <c r="M305" s="628"/>
      <c r="N305" s="92">
        <f>IF(J305&lt;&gt;0,1,IF(K305&lt;&gt;0,1,IF(L305&lt;&gt;0,1,0)))</f>
        <v>0</v>
      </c>
      <c r="Q305"/>
    </row>
    <row r="306" spans="3:17" s="8" customFormat="1" ht="15.75" thickBot="1">
      <c r="C306" s="16"/>
      <c r="D306" s="398" t="s">
        <v>312</v>
      </c>
      <c r="E306" s="36"/>
      <c r="F306" s="43"/>
      <c r="G306" s="399"/>
      <c r="H306" s="400"/>
      <c r="I306" s="401"/>
      <c r="J306" s="691" t="s">
        <v>313</v>
      </c>
      <c r="K306" s="692"/>
      <c r="L306" s="693"/>
      <c r="M306" s="629"/>
      <c r="N306" s="98"/>
      <c r="O306" s="98"/>
      <c r="Q306"/>
    </row>
    <row r="307" spans="3:17" s="8" customFormat="1" ht="19.5" customHeight="1" hidden="1">
      <c r="C307" s="16"/>
      <c r="D307" s="53" t="s">
        <v>314</v>
      </c>
      <c r="E307" s="54"/>
      <c r="F307" s="55"/>
      <c r="G307" s="15" t="s">
        <v>232</v>
      </c>
      <c r="H307" s="56" t="s">
        <v>315</v>
      </c>
      <c r="I307" s="57"/>
      <c r="J307" s="151" t="s">
        <v>311</v>
      </c>
      <c r="K307" s="151" t="s">
        <v>311</v>
      </c>
      <c r="L307" s="74"/>
      <c r="M307" s="630"/>
      <c r="N307" s="98"/>
      <c r="O307" s="98"/>
      <c r="Q307"/>
    </row>
    <row r="308" spans="3:17" s="8" customFormat="1" ht="15" hidden="1">
      <c r="C308" s="16"/>
      <c r="D308" s="21" t="s">
        <v>1025</v>
      </c>
      <c r="E308" s="58"/>
      <c r="F308" s="59"/>
      <c r="G308" s="12" t="s">
        <v>233</v>
      </c>
      <c r="H308" s="56" t="s">
        <v>315</v>
      </c>
      <c r="I308" s="57"/>
      <c r="J308" s="80">
        <f>$L$9</f>
        <v>0</v>
      </c>
      <c r="K308" s="80">
        <f>$L$9</f>
        <v>0</v>
      </c>
      <c r="L308" s="81">
        <f>$L$9</f>
        <v>0</v>
      </c>
      <c r="M308" s="630"/>
      <c r="N308" s="98"/>
      <c r="O308" s="98"/>
      <c r="Q308"/>
    </row>
    <row r="309" spans="3:17" s="8" customFormat="1" ht="15" hidden="1">
      <c r="C309" s="16"/>
      <c r="D309" s="402" t="s">
        <v>321</v>
      </c>
      <c r="E309" s="403"/>
      <c r="F309" s="404"/>
      <c r="G309" s="12" t="s">
        <v>235</v>
      </c>
      <c r="H309" s="56" t="s">
        <v>315</v>
      </c>
      <c r="I309" s="57"/>
      <c r="J309" s="151" t="s">
        <v>311</v>
      </c>
      <c r="K309" s="151" t="s">
        <v>311</v>
      </c>
      <c r="L309" s="75"/>
      <c r="M309" s="630"/>
      <c r="N309" s="98"/>
      <c r="O309" s="98"/>
      <c r="Q309"/>
    </row>
    <row r="310" spans="3:17" s="8" customFormat="1" ht="15" hidden="1">
      <c r="C310" s="16"/>
      <c r="D310" s="21" t="s">
        <v>108</v>
      </c>
      <c r="E310" s="58"/>
      <c r="F310" s="59"/>
      <c r="G310" s="12" t="s">
        <v>236</v>
      </c>
      <c r="H310" s="56" t="s">
        <v>315</v>
      </c>
      <c r="I310" s="57"/>
      <c r="J310" s="151" t="s">
        <v>311</v>
      </c>
      <c r="K310" s="151" t="s">
        <v>311</v>
      </c>
      <c r="L310" s="75"/>
      <c r="M310" s="630"/>
      <c r="N310" s="98"/>
      <c r="O310" s="98"/>
      <c r="Q310"/>
    </row>
    <row r="311" spans="4:17" s="16" customFormat="1" ht="15" hidden="1">
      <c r="D311" s="21" t="s">
        <v>317</v>
      </c>
      <c r="E311" s="58"/>
      <c r="F311" s="59"/>
      <c r="G311" s="12" t="s">
        <v>237</v>
      </c>
      <c r="H311" s="56" t="s">
        <v>315</v>
      </c>
      <c r="I311" s="57"/>
      <c r="J311" s="151" t="s">
        <v>311</v>
      </c>
      <c r="K311" s="151" t="s">
        <v>311</v>
      </c>
      <c r="L311" s="75"/>
      <c r="M311" s="630"/>
      <c r="N311" s="98"/>
      <c r="O311" s="98"/>
      <c r="Q311"/>
    </row>
    <row r="312" spans="3:17" s="8" customFormat="1" ht="15" customHeight="1" hidden="1">
      <c r="C312" s="16"/>
      <c r="D312" s="21" t="s">
        <v>318</v>
      </c>
      <c r="E312" s="58"/>
      <c r="F312" s="59"/>
      <c r="G312" s="12" t="s">
        <v>238</v>
      </c>
      <c r="H312" s="56" t="s">
        <v>315</v>
      </c>
      <c r="I312" s="57"/>
      <c r="J312" s="151" t="s">
        <v>311</v>
      </c>
      <c r="K312" s="151" t="s">
        <v>311</v>
      </c>
      <c r="L312" s="75"/>
      <c r="M312" s="630"/>
      <c r="Q312"/>
    </row>
    <row r="313" spans="3:17" ht="15" hidden="1">
      <c r="C313" s="16"/>
      <c r="D313" s="21" t="s">
        <v>319</v>
      </c>
      <c r="E313" s="58"/>
      <c r="F313" s="59"/>
      <c r="G313" s="12" t="s">
        <v>239</v>
      </c>
      <c r="H313" s="56" t="s">
        <v>315</v>
      </c>
      <c r="I313" s="57"/>
      <c r="J313" s="151" t="s">
        <v>311</v>
      </c>
      <c r="K313" s="151" t="s">
        <v>311</v>
      </c>
      <c r="L313" s="75"/>
      <c r="M313" s="630"/>
      <c r="Q313"/>
    </row>
    <row r="314" spans="3:17" ht="15" hidden="1">
      <c r="C314" s="16"/>
      <c r="D314" s="21" t="s">
        <v>320</v>
      </c>
      <c r="E314" s="58"/>
      <c r="F314" s="59"/>
      <c r="G314" s="12" t="s">
        <v>240</v>
      </c>
      <c r="H314" s="56" t="s">
        <v>315</v>
      </c>
      <c r="I314" s="57"/>
      <c r="J314" s="151" t="s">
        <v>311</v>
      </c>
      <c r="K314" s="151" t="s">
        <v>311</v>
      </c>
      <c r="L314" s="74"/>
      <c r="M314" s="630"/>
      <c r="Q314"/>
    </row>
    <row r="315" spans="3:17" ht="15">
      <c r="C315" s="16"/>
      <c r="D315" s="61" t="s">
        <v>1023</v>
      </c>
      <c r="E315" s="62"/>
      <c r="F315" s="63"/>
      <c r="G315" s="64" t="s">
        <v>243</v>
      </c>
      <c r="H315" s="65" t="s">
        <v>315</v>
      </c>
      <c r="I315" s="66"/>
      <c r="J315" s="76"/>
      <c r="K315" s="76"/>
      <c r="L315" s="76"/>
      <c r="M315" s="631"/>
      <c r="Q315"/>
    </row>
    <row r="316" spans="3:17" ht="15.75" thickBot="1">
      <c r="C316" s="16"/>
      <c r="D316" s="283" t="s">
        <v>1024</v>
      </c>
      <c r="E316" s="284"/>
      <c r="F316" s="285"/>
      <c r="G316" s="67" t="s">
        <v>244</v>
      </c>
      <c r="H316" s="68" t="s">
        <v>315</v>
      </c>
      <c r="I316" s="69"/>
      <c r="J316" s="77"/>
      <c r="K316" s="77"/>
      <c r="L316" s="77"/>
      <c r="M316" s="632"/>
      <c r="Q316"/>
    </row>
    <row r="317" spans="13:17" ht="16.5" hidden="1">
      <c r="M317" s="289" t="e">
        <f>((L206+L205)/M11)*1</f>
        <v>#DIV/0!</v>
      </c>
      <c r="Q317"/>
    </row>
    <row r="318" spans="4:17" ht="16.5" hidden="1">
      <c r="D318" s="205"/>
      <c r="M318" s="295" t="e">
        <f>(1-(M317/(K205+K206)))*100</f>
        <v>#DIV/0!</v>
      </c>
      <c r="Q318"/>
    </row>
    <row r="319" spans="4:17" ht="16.5">
      <c r="D319" s="205"/>
      <c r="M319" s="295"/>
      <c r="Q319"/>
    </row>
    <row r="320" spans="4:17" ht="15">
      <c r="D320" s="714" t="s">
        <v>1308</v>
      </c>
      <c r="E320"/>
      <c r="F320"/>
      <c r="G320"/>
      <c r="H320"/>
      <c r="I320"/>
      <c r="J320"/>
      <c r="M320" s="295"/>
      <c r="Q320"/>
    </row>
    <row r="321" spans="4:17" ht="13.5" thickBot="1">
      <c r="D321" s="96"/>
      <c r="E321" s="96"/>
      <c r="F321" s="96"/>
      <c r="G321" s="96"/>
      <c r="H321" s="96"/>
      <c r="I321" s="96"/>
      <c r="J321" s="96"/>
      <c r="Q321"/>
    </row>
    <row r="322" spans="4:17" ht="12.75">
      <c r="D322" s="715"/>
      <c r="E322" s="716"/>
      <c r="F322" s="716"/>
      <c r="G322" s="716"/>
      <c r="H322" s="716"/>
      <c r="I322" s="716"/>
      <c r="J322" s="717"/>
      <c r="Q322"/>
    </row>
    <row r="323" spans="4:17" ht="12.75">
      <c r="D323" s="718"/>
      <c r="E323" s="719"/>
      <c r="F323" s="719"/>
      <c r="G323" s="719"/>
      <c r="H323" s="719"/>
      <c r="I323" s="719"/>
      <c r="J323" s="720"/>
      <c r="Q323"/>
    </row>
    <row r="324" spans="4:17" ht="12.75">
      <c r="D324" s="718"/>
      <c r="E324" s="719"/>
      <c r="F324" s="719"/>
      <c r="G324" s="719"/>
      <c r="H324" s="719"/>
      <c r="I324" s="719"/>
      <c r="J324" s="720"/>
      <c r="Q324"/>
    </row>
    <row r="325" spans="4:17" ht="12.75">
      <c r="D325" s="718"/>
      <c r="E325" s="719"/>
      <c r="F325" s="719"/>
      <c r="G325" s="719"/>
      <c r="H325" s="719"/>
      <c r="I325" s="719"/>
      <c r="J325" s="720"/>
      <c r="Q325"/>
    </row>
    <row r="326" spans="4:10" ht="12.75">
      <c r="D326" s="718"/>
      <c r="E326" s="719"/>
      <c r="F326" s="719"/>
      <c r="G326" s="719"/>
      <c r="H326" s="719"/>
      <c r="I326" s="719"/>
      <c r="J326" s="720"/>
    </row>
    <row r="327" spans="4:10" ht="12.75">
      <c r="D327" s="718"/>
      <c r="E327" s="719"/>
      <c r="F327" s="719"/>
      <c r="G327" s="719"/>
      <c r="H327" s="719"/>
      <c r="I327" s="719"/>
      <c r="J327" s="720"/>
    </row>
    <row r="328" spans="4:10" ht="12.75">
      <c r="D328" s="718"/>
      <c r="E328" s="719"/>
      <c r="F328" s="719"/>
      <c r="G328" s="719"/>
      <c r="H328" s="719"/>
      <c r="I328" s="719"/>
      <c r="J328" s="720"/>
    </row>
    <row r="329" spans="4:10" ht="12.75">
      <c r="D329" s="718"/>
      <c r="E329" s="719"/>
      <c r="F329" s="719"/>
      <c r="G329" s="719"/>
      <c r="H329" s="719"/>
      <c r="I329" s="719"/>
      <c r="J329" s="720"/>
    </row>
    <row r="330" spans="4:10" ht="12.75">
      <c r="D330" s="718"/>
      <c r="E330" s="719"/>
      <c r="F330" s="719"/>
      <c r="G330" s="719"/>
      <c r="H330" s="719"/>
      <c r="I330" s="719"/>
      <c r="J330" s="720"/>
    </row>
    <row r="331" spans="4:10" ht="12.75">
      <c r="D331" s="718"/>
      <c r="E331" s="719"/>
      <c r="F331" s="719"/>
      <c r="G331" s="719"/>
      <c r="H331" s="719"/>
      <c r="I331" s="719"/>
      <c r="J331" s="720"/>
    </row>
    <row r="332" spans="4:10" ht="12.75">
      <c r="D332" s="718"/>
      <c r="E332" s="719"/>
      <c r="F332" s="719"/>
      <c r="G332" s="719"/>
      <c r="H332" s="719"/>
      <c r="I332" s="719"/>
      <c r="J332" s="720"/>
    </row>
    <row r="333" spans="4:10" ht="12.75">
      <c r="D333" s="718"/>
      <c r="E333" s="719"/>
      <c r="F333" s="719"/>
      <c r="G333" s="719"/>
      <c r="H333" s="719"/>
      <c r="I333" s="719"/>
      <c r="J333" s="720"/>
    </row>
    <row r="334" spans="4:10" ht="12.75">
      <c r="D334" s="718"/>
      <c r="E334" s="719"/>
      <c r="F334" s="719"/>
      <c r="G334" s="719"/>
      <c r="H334" s="719"/>
      <c r="I334" s="719"/>
      <c r="J334" s="720"/>
    </row>
    <row r="335" spans="4:10" ht="12.75">
      <c r="D335" s="718"/>
      <c r="E335" s="719"/>
      <c r="F335" s="719"/>
      <c r="G335" s="719"/>
      <c r="H335" s="719"/>
      <c r="I335" s="719"/>
      <c r="J335" s="720"/>
    </row>
    <row r="336" spans="4:10" ht="12.75">
      <c r="D336" s="718"/>
      <c r="E336" s="719"/>
      <c r="F336" s="719"/>
      <c r="G336" s="719"/>
      <c r="H336" s="719"/>
      <c r="I336" s="719"/>
      <c r="J336" s="720"/>
    </row>
    <row r="337" spans="4:10" ht="12.75">
      <c r="D337" s="718"/>
      <c r="E337" s="719"/>
      <c r="F337" s="719"/>
      <c r="G337" s="719"/>
      <c r="H337" s="719"/>
      <c r="I337" s="719"/>
      <c r="J337" s="720"/>
    </row>
    <row r="338" spans="4:10" ht="12.75">
      <c r="D338" s="718"/>
      <c r="E338" s="719"/>
      <c r="F338" s="719"/>
      <c r="G338" s="719"/>
      <c r="H338" s="719"/>
      <c r="I338" s="719"/>
      <c r="J338" s="720"/>
    </row>
    <row r="339" spans="4:10" ht="13.5" thickBot="1">
      <c r="D339" s="721"/>
      <c r="E339" s="722"/>
      <c r="F339" s="722"/>
      <c r="G339" s="722"/>
      <c r="H339" s="722"/>
      <c r="I339" s="722"/>
      <c r="J339" s="723"/>
    </row>
  </sheetData>
  <sheetProtection password="B427" sheet="1"/>
  <mergeCells count="31">
    <mergeCell ref="D322:J339"/>
    <mergeCell ref="E5:J5"/>
    <mergeCell ref="E6:J6"/>
    <mergeCell ref="E7:J7"/>
    <mergeCell ref="E8:J8"/>
    <mergeCell ref="E9:J9"/>
    <mergeCell ref="F203:F204"/>
    <mergeCell ref="F16:F17"/>
    <mergeCell ref="F122:F123"/>
    <mergeCell ref="M203:M204"/>
    <mergeCell ref="J306:L306"/>
    <mergeCell ref="G203:G204"/>
    <mergeCell ref="I203:I204"/>
    <mergeCell ref="C122:C123"/>
    <mergeCell ref="E4:J4"/>
    <mergeCell ref="G13:K13"/>
    <mergeCell ref="M122:M123"/>
    <mergeCell ref="G16:G17"/>
    <mergeCell ref="I16:I17"/>
    <mergeCell ref="G14:H15"/>
    <mergeCell ref="J14:J15"/>
    <mergeCell ref="B2:M2"/>
    <mergeCell ref="B203:B204"/>
    <mergeCell ref="C203:C204"/>
    <mergeCell ref="K14:K15"/>
    <mergeCell ref="L14:L15"/>
    <mergeCell ref="G122:G123"/>
    <mergeCell ref="I122:I123"/>
    <mergeCell ref="C16:C17"/>
    <mergeCell ref="B16:B17"/>
    <mergeCell ref="B122:B123"/>
  </mergeCells>
  <conditionalFormatting sqref="M12">
    <cfRule type="cellIs" priority="3" dxfId="6" operator="notEqual" stopIfTrue="1">
      <formula>"""Vstupy OK ! """</formula>
    </cfRule>
    <cfRule type="cellIs" priority="4" dxfId="7" operator="equal" stopIfTrue="1">
      <formula>"""Vstupy OK ! """</formula>
    </cfRule>
  </conditionalFormatting>
  <conditionalFormatting sqref="M12">
    <cfRule type="cellIs" priority="1" dxfId="6" operator="notEqual" stopIfTrue="1">
      <formula>"Vstupy OK ! "</formula>
    </cfRule>
    <cfRule type="cellIs" priority="2" dxfId="7" operator="equal" stopIfTrue="1">
      <formula>"Vstupy OK ! "</formula>
    </cfRule>
  </conditionalFormatting>
  <printOptions/>
  <pageMargins left="0.5511811023622047" right="0.5118110236220472" top="1.01" bottom="0.64" header="0.2755905511811024" footer="0.2362204724409449"/>
  <pageSetup fitToHeight="0" fitToWidth="1" horizontalDpi="600" verticalDpi="600" orientation="landscape" paperSize="9" scale="60" r:id="rId3"/>
  <headerFooter alignWithMargins="0">
    <oddFooter>&amp;CStránka &amp;P z &amp;N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64"/>
  <sheetViews>
    <sheetView zoomScale="80" zoomScaleNormal="80" zoomScalePageLayoutView="0" workbookViewId="0" topLeftCell="A1">
      <selection activeCell="E4" sqref="E4:J4"/>
    </sheetView>
  </sheetViews>
  <sheetFormatPr defaultColWidth="9.00390625" defaultRowHeight="15" customHeight="1"/>
  <cols>
    <col min="1" max="1" width="8.75390625" style="0" customWidth="1"/>
    <col min="2" max="2" width="16.00390625" style="0" customWidth="1"/>
    <col min="3" max="3" width="11.25390625" style="0" customWidth="1"/>
    <col min="4" max="4" width="54.125" style="0" customWidth="1"/>
    <col min="5" max="5" width="30.875" style="0" customWidth="1"/>
    <col min="6" max="6" width="10.00390625" style="0" customWidth="1"/>
    <col min="7" max="7" width="9.125" style="0" customWidth="1"/>
    <col min="8" max="8" width="36.00390625" style="0" customWidth="1"/>
    <col min="9" max="9" width="0" style="0" hidden="1" customWidth="1"/>
    <col min="10" max="12" width="13.75390625" style="0" customWidth="1"/>
    <col min="13" max="13" width="19.875" style="0" customWidth="1"/>
    <col min="14" max="14" width="0.12890625" style="0" hidden="1" customWidth="1"/>
  </cols>
  <sheetData>
    <row r="1" ht="6" customHeight="1" thickBot="1"/>
    <row r="2" spans="2:13" ht="25.5" customHeight="1" thickBot="1">
      <c r="B2" s="663" t="s">
        <v>639</v>
      </c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5"/>
    </row>
    <row r="3" spans="2:13" ht="19.5" customHeight="1" thickBot="1">
      <c r="B3" s="314" t="s">
        <v>1307</v>
      </c>
      <c r="C3" s="580"/>
      <c r="D3" s="254"/>
      <c r="E3" s="254"/>
      <c r="F3" s="254"/>
      <c r="G3" s="255"/>
      <c r="H3" s="256"/>
      <c r="I3" s="254"/>
      <c r="J3" s="257"/>
      <c r="K3" s="257"/>
      <c r="L3" s="257"/>
      <c r="M3" s="258"/>
    </row>
    <row r="4" spans="2:13" ht="19.5" customHeight="1" thickBot="1" thickTop="1">
      <c r="B4" s="259"/>
      <c r="C4" s="581"/>
      <c r="D4" s="260" t="s">
        <v>299</v>
      </c>
      <c r="E4" s="725"/>
      <c r="F4" s="726"/>
      <c r="G4" s="726"/>
      <c r="H4" s="726"/>
      <c r="I4" s="726"/>
      <c r="J4" s="727"/>
      <c r="K4" s="267"/>
      <c r="L4" s="269" t="s">
        <v>328</v>
      </c>
      <c r="M4" s="160" t="e">
        <f>NA()</f>
        <v>#N/A</v>
      </c>
    </row>
    <row r="5" spans="2:13" ht="19.5" customHeight="1" thickBot="1" thickTop="1">
      <c r="B5" s="259"/>
      <c r="C5" s="581"/>
      <c r="D5" s="269" t="s">
        <v>301</v>
      </c>
      <c r="E5" s="725"/>
      <c r="F5" s="726"/>
      <c r="G5" s="726"/>
      <c r="H5" s="726"/>
      <c r="I5" s="726"/>
      <c r="J5" s="727"/>
      <c r="K5" s="267"/>
      <c r="L5" s="267"/>
      <c r="M5" s="268"/>
    </row>
    <row r="6" spans="2:14" ht="19.5" customHeight="1" thickBot="1" thickTop="1">
      <c r="B6" s="259"/>
      <c r="C6" s="581"/>
      <c r="D6" s="269" t="s">
        <v>1309</v>
      </c>
      <c r="E6" s="725"/>
      <c r="F6" s="726"/>
      <c r="G6" s="726"/>
      <c r="H6" s="726"/>
      <c r="I6" s="726"/>
      <c r="J6" s="727"/>
      <c r="K6" s="269" t="s">
        <v>338</v>
      </c>
      <c r="L6" s="106"/>
      <c r="M6" s="729" t="s">
        <v>1313</v>
      </c>
      <c r="N6" s="86">
        <v>178</v>
      </c>
    </row>
    <row r="7" spans="2:13" ht="19.5" customHeight="1" thickBot="1" thickTop="1">
      <c r="B7" s="259"/>
      <c r="C7" s="581"/>
      <c r="D7" s="269" t="s">
        <v>1310</v>
      </c>
      <c r="E7" s="725"/>
      <c r="F7" s="726"/>
      <c r="G7" s="726"/>
      <c r="H7" s="726"/>
      <c r="I7" s="726"/>
      <c r="J7" s="727"/>
      <c r="K7" s="270"/>
      <c r="L7" s="267"/>
      <c r="M7" s="268"/>
    </row>
    <row r="8" spans="2:13" ht="19.5" customHeight="1" thickBot="1" thickTop="1">
      <c r="B8" s="259"/>
      <c r="C8" s="581"/>
      <c r="D8" s="269" t="s">
        <v>1311</v>
      </c>
      <c r="E8" s="724"/>
      <c r="F8" s="675"/>
      <c r="G8" s="675"/>
      <c r="H8" s="675"/>
      <c r="I8" s="675"/>
      <c r="J8" s="676"/>
      <c r="K8" s="270"/>
      <c r="L8" s="267"/>
      <c r="M8" s="268"/>
    </row>
    <row r="9" spans="2:13" ht="19.5" customHeight="1" thickBot="1" thickTop="1">
      <c r="B9" s="259"/>
      <c r="C9" s="581"/>
      <c r="D9" s="269" t="s">
        <v>1312</v>
      </c>
      <c r="E9" s="725"/>
      <c r="F9" s="726"/>
      <c r="G9" s="726"/>
      <c r="H9" s="726"/>
      <c r="I9" s="726"/>
      <c r="J9" s="727"/>
      <c r="K9" s="269" t="s">
        <v>1019</v>
      </c>
      <c r="L9" s="107"/>
      <c r="M9" s="729" t="s">
        <v>1313</v>
      </c>
    </row>
    <row r="10" spans="2:14" ht="19.5" customHeight="1" thickBot="1" thickTop="1">
      <c r="B10" s="259"/>
      <c r="C10" s="581"/>
      <c r="D10" s="269" t="s">
        <v>300</v>
      </c>
      <c r="E10" s="728"/>
      <c r="F10" s="254"/>
      <c r="G10" s="255"/>
      <c r="H10" s="256"/>
      <c r="I10" s="254"/>
      <c r="J10" s="257"/>
      <c r="K10" s="263"/>
      <c r="L10" s="263"/>
      <c r="M10" s="272"/>
      <c r="N10" s="86">
        <v>54</v>
      </c>
    </row>
    <row r="11" spans="2:13" ht="19.5" customHeight="1" thickBot="1" thickTop="1">
      <c r="B11" s="259"/>
      <c r="C11" s="581"/>
      <c r="D11" s="263"/>
      <c r="E11" s="261"/>
      <c r="F11" s="273" t="s">
        <v>302</v>
      </c>
      <c r="G11" s="277">
        <f>INDEX(KodCtvrtleti,N12)</f>
        <v>1</v>
      </c>
      <c r="H11" s="266"/>
      <c r="I11" s="274"/>
      <c r="J11" s="267"/>
      <c r="K11" s="267"/>
      <c r="L11" s="275" t="s">
        <v>303</v>
      </c>
      <c r="M11" s="162">
        <v>0</v>
      </c>
    </row>
    <row r="12" spans="2:14" ht="19.5" customHeight="1" thickBot="1" thickTop="1">
      <c r="B12" s="259"/>
      <c r="C12" s="581"/>
      <c r="D12" s="263"/>
      <c r="E12" s="261"/>
      <c r="F12" s="261"/>
      <c r="G12" s="265"/>
      <c r="H12" s="266"/>
      <c r="I12" s="261"/>
      <c r="J12" s="267"/>
      <c r="K12" s="267"/>
      <c r="L12" s="275" t="s">
        <v>109</v>
      </c>
      <c r="M12" s="276" t="str">
        <f>IF(N18=1," A&lt;&gt;P ! ",IF(N131=1," HV&lt;&gt;HV v pasivech ! ","Vstupy OK ! "))</f>
        <v>Vstupy OK ! </v>
      </c>
      <c r="N12" s="86">
        <v>1</v>
      </c>
    </row>
    <row r="13" spans="2:13" ht="19.5" customHeight="1" thickBot="1" thickTop="1">
      <c r="B13" s="259"/>
      <c r="C13" s="581"/>
      <c r="D13" s="263"/>
      <c r="E13" s="261"/>
      <c r="F13" s="261"/>
      <c r="G13" s="678" t="s">
        <v>304</v>
      </c>
      <c r="H13" s="679"/>
      <c r="I13" s="679"/>
      <c r="J13" s="679"/>
      <c r="K13" s="679"/>
      <c r="L13" s="267"/>
      <c r="M13" s="268"/>
    </row>
    <row r="14" spans="2:13" ht="19.5" customHeight="1" thickBot="1" thickTop="1">
      <c r="B14" s="259"/>
      <c r="C14" s="581"/>
      <c r="D14" s="262"/>
      <c r="E14" s="271"/>
      <c r="F14" s="271"/>
      <c r="G14" s="683" t="s">
        <v>305</v>
      </c>
      <c r="H14" s="684"/>
      <c r="I14" s="154"/>
      <c r="J14" s="687"/>
      <c r="K14" s="668"/>
      <c r="L14" s="668"/>
      <c r="M14" s="87" t="s">
        <v>307</v>
      </c>
    </row>
    <row r="15" spans="2:15" ht="18" customHeight="1" thickBot="1" thickTop="1">
      <c r="B15" s="259"/>
      <c r="C15" s="582"/>
      <c r="D15" s="264"/>
      <c r="E15" s="264"/>
      <c r="F15" s="264"/>
      <c r="G15" s="685"/>
      <c r="H15" s="686"/>
      <c r="I15" s="164"/>
      <c r="J15" s="688"/>
      <c r="K15" s="669"/>
      <c r="L15" s="669"/>
      <c r="M15" s="37" t="s">
        <v>308</v>
      </c>
      <c r="N15" s="166"/>
      <c r="O15" s="165"/>
    </row>
    <row r="16" spans="2:13" ht="25.5" customHeight="1">
      <c r="B16" s="666" t="s">
        <v>1229</v>
      </c>
      <c r="C16" s="666" t="s">
        <v>1230</v>
      </c>
      <c r="D16" s="38" t="s">
        <v>309</v>
      </c>
      <c r="E16" s="39"/>
      <c r="F16" s="666" t="s">
        <v>1083</v>
      </c>
      <c r="G16" s="681" t="s">
        <v>1082</v>
      </c>
      <c r="H16" s="10" t="s">
        <v>130</v>
      </c>
      <c r="I16" s="672" t="s">
        <v>139</v>
      </c>
      <c r="J16" s="247" t="s">
        <v>298</v>
      </c>
      <c r="K16" s="247" t="s">
        <v>298</v>
      </c>
      <c r="L16" s="248" t="s">
        <v>306</v>
      </c>
      <c r="M16" s="625"/>
    </row>
    <row r="17" spans="2:13" ht="19.5" customHeight="1" thickBot="1">
      <c r="B17" s="667"/>
      <c r="C17" s="667"/>
      <c r="D17" s="42" t="s">
        <v>330</v>
      </c>
      <c r="E17" s="70"/>
      <c r="F17" s="667"/>
      <c r="G17" s="682"/>
      <c r="H17" s="7"/>
      <c r="I17" s="673"/>
      <c r="J17" s="426">
        <v>42369</v>
      </c>
      <c r="K17" s="427">
        <v>42735</v>
      </c>
      <c r="L17" s="428" t="str">
        <f>CONCATENATE("Q = ",G11)</f>
        <v>Q = 1</v>
      </c>
      <c r="M17" s="633"/>
    </row>
    <row r="18" spans="2:14" ht="19.5" customHeight="1" thickBot="1">
      <c r="B18" s="375"/>
      <c r="C18" s="167" t="s">
        <v>289</v>
      </c>
      <c r="D18" s="44" t="s">
        <v>294</v>
      </c>
      <c r="E18" s="433"/>
      <c r="F18" s="434"/>
      <c r="G18" s="434"/>
      <c r="H18" s="433"/>
      <c r="I18" s="432"/>
      <c r="J18" s="153">
        <f>+J19-J36</f>
        <v>0</v>
      </c>
      <c r="K18" s="72">
        <f>+K19-K36</f>
        <v>0</v>
      </c>
      <c r="L18" s="72">
        <f>+L19-L36</f>
        <v>0</v>
      </c>
      <c r="M18" s="634"/>
      <c r="N18" s="92">
        <f>IF(J18&lt;&gt;0,1,IF(K18&lt;&gt;0,1,IF(L18&lt;&gt;0,1,0)))</f>
        <v>0</v>
      </c>
    </row>
    <row r="19" spans="2:13" ht="15" customHeight="1">
      <c r="B19" s="375"/>
      <c r="C19" s="441"/>
      <c r="D19" s="442" t="str">
        <f>PLNÁ!D19</f>
        <v>AKTIVA CELKEM</v>
      </c>
      <c r="E19" s="361"/>
      <c r="F19" s="406" t="str">
        <f>PLNÁ!F19</f>
        <v>001</v>
      </c>
      <c r="G19" s="406" t="str">
        <f>PLNÁ!G19</f>
        <v>001</v>
      </c>
      <c r="H19" s="362" t="str">
        <f>PLNÁ!H19</f>
        <v>A.+B.+C.+D.</v>
      </c>
      <c r="I19" s="435"/>
      <c r="J19" s="410">
        <f>J20+J21+J25+J33</f>
        <v>0</v>
      </c>
      <c r="K19" s="411">
        <f>K20+K21+K25+K33</f>
        <v>0</v>
      </c>
      <c r="L19" s="411">
        <f>L20+L21+L25+L33</f>
        <v>0</v>
      </c>
      <c r="M19" s="635"/>
    </row>
    <row r="20" spans="2:13" ht="15" customHeight="1">
      <c r="B20" s="382" t="s">
        <v>341</v>
      </c>
      <c r="C20" s="443" t="str">
        <f>PLNÁ!C20</f>
        <v>A.</v>
      </c>
      <c r="D20" s="412" t="str">
        <f>PLNÁ!D20</f>
        <v>Pohledávky za upsaný vlastní kapitál</v>
      </c>
      <c r="E20" s="321"/>
      <c r="F20" s="407" t="str">
        <f>PLNÁ!F20</f>
        <v>002</v>
      </c>
      <c r="G20" s="407" t="str">
        <f>PLNÁ!G20</f>
        <v>002</v>
      </c>
      <c r="H20" s="408"/>
      <c r="I20" s="436"/>
      <c r="J20" s="413"/>
      <c r="K20" s="414"/>
      <c r="L20" s="414"/>
      <c r="M20" s="635"/>
    </row>
    <row r="21" spans="2:13" ht="15" customHeight="1">
      <c r="B21" s="382" t="s">
        <v>342</v>
      </c>
      <c r="C21" s="444" t="str">
        <f>PLNÁ!C21</f>
        <v>B.</v>
      </c>
      <c r="D21" s="445" t="str">
        <f>PLNÁ!D21</f>
        <v>Dlouhodobý majetek</v>
      </c>
      <c r="E21" s="351"/>
      <c r="F21" s="406" t="str">
        <f>PLNÁ!F21</f>
        <v>003</v>
      </c>
      <c r="G21" s="406" t="str">
        <f>PLNÁ!G21</f>
        <v>003</v>
      </c>
      <c r="H21" s="409" t="str">
        <f>PLNÁ!H21</f>
        <v>B.I.+B.II.+B.II</v>
      </c>
      <c r="I21" s="435"/>
      <c r="J21" s="415">
        <f>J22+J23+J24</f>
        <v>0</v>
      </c>
      <c r="K21" s="415">
        <f>K22+K23+K24</f>
        <v>0</v>
      </c>
      <c r="L21" s="415">
        <f>L22+L23+L24</f>
        <v>0</v>
      </c>
      <c r="M21" s="635"/>
    </row>
    <row r="22" spans="2:13" ht="15" customHeight="1">
      <c r="B22" s="382" t="s">
        <v>598</v>
      </c>
      <c r="C22" s="446" t="str">
        <f>PLNÁ!C22</f>
        <v>B.I.</v>
      </c>
      <c r="D22" s="447" t="str">
        <f>PLNÁ!D22</f>
        <v>Dlouhodobý nehmotný majetek</v>
      </c>
      <c r="E22" s="340"/>
      <c r="F22" s="407" t="str">
        <f>PLNÁ!F22</f>
        <v>004</v>
      </c>
      <c r="G22" s="407" t="str">
        <f>PLNÁ!G22</f>
        <v>004</v>
      </c>
      <c r="H22" s="408" t="str">
        <f>PLNÁ!H22</f>
        <v>B.I.1+…+B.I.5.</v>
      </c>
      <c r="I22" s="436"/>
      <c r="J22" s="413"/>
      <c r="K22" s="414"/>
      <c r="L22" s="414"/>
      <c r="M22" s="635"/>
    </row>
    <row r="23" spans="2:13" ht="15" customHeight="1">
      <c r="B23" s="437" t="s">
        <v>599</v>
      </c>
      <c r="C23" s="448" t="str">
        <f>PLNÁ!C35</f>
        <v>B. II. </v>
      </c>
      <c r="D23" s="447" t="str">
        <f>PLNÁ!D35</f>
        <v>Dlouhodobý hmotný majetek</v>
      </c>
      <c r="E23" s="340"/>
      <c r="F23" s="322" t="str">
        <f>PLNÁ!F35</f>
        <v>013</v>
      </c>
      <c r="G23" s="338" t="str">
        <f>PLNÁ!G35</f>
        <v>014</v>
      </c>
      <c r="H23" s="339" t="str">
        <f>PLNÁ!H35</f>
        <v>B.II.1+…+B.II.5.</v>
      </c>
      <c r="I23" s="436"/>
      <c r="J23" s="413"/>
      <c r="K23" s="414"/>
      <c r="L23" s="414"/>
      <c r="M23" s="635"/>
    </row>
    <row r="24" spans="2:13" ht="15" customHeight="1">
      <c r="B24" s="437" t="s">
        <v>600</v>
      </c>
      <c r="C24" s="448" t="str">
        <f>PLNÁ!C55</f>
        <v>B. III. </v>
      </c>
      <c r="D24" s="447" t="str">
        <f>PLNÁ!D55</f>
        <v>Dlouhodobý finanční majetek</v>
      </c>
      <c r="E24" s="340"/>
      <c r="F24" s="322" t="str">
        <f>PLNÁ!F55</f>
        <v>023</v>
      </c>
      <c r="G24" s="338" t="str">
        <f>PLNÁ!G55</f>
        <v>027</v>
      </c>
      <c r="H24" s="339" t="str">
        <f>PLNÁ!H55</f>
        <v>B.III.1.+…+B.III.7.</v>
      </c>
      <c r="I24" s="436"/>
      <c r="J24" s="413"/>
      <c r="K24" s="414"/>
      <c r="L24" s="414"/>
      <c r="M24" s="635"/>
    </row>
    <row r="25" spans="2:13" ht="15" customHeight="1">
      <c r="B25" s="437" t="s">
        <v>531</v>
      </c>
      <c r="C25" s="449" t="str">
        <f>PLNÁ!C72</f>
        <v>C.  </v>
      </c>
      <c r="D25" s="445" t="str">
        <f>PLNÁ!D72</f>
        <v>Oběžná aktiva</v>
      </c>
      <c r="E25" s="351"/>
      <c r="F25" s="331" t="str">
        <f>PLNÁ!F72</f>
        <v>031</v>
      </c>
      <c r="G25" s="352" t="str">
        <f>PLNÁ!G72</f>
        <v>037</v>
      </c>
      <c r="H25" s="362" t="str">
        <f>PLNÁ!H72</f>
        <v>C.I.+C.II.+C.III.+C.IV.</v>
      </c>
      <c r="I25" s="435"/>
      <c r="J25" s="415">
        <f>J26+J28+J29+J32</f>
        <v>0</v>
      </c>
      <c r="K25" s="416">
        <f>K26+K27+K30+K31</f>
        <v>0</v>
      </c>
      <c r="L25" s="416">
        <f>L26+L27+L30+L31</f>
        <v>0</v>
      </c>
      <c r="M25" s="635"/>
    </row>
    <row r="26" spans="2:13" ht="15" customHeight="1">
      <c r="B26" s="437" t="s">
        <v>601</v>
      </c>
      <c r="C26" s="448" t="str">
        <f>PLNÁ!C73</f>
        <v>C. I. </v>
      </c>
      <c r="D26" s="447" t="str">
        <f>PLNÁ!D73</f>
        <v>Zásoby</v>
      </c>
      <c r="E26" s="340"/>
      <c r="F26" s="322" t="str">
        <f>PLNÁ!F73</f>
        <v>032</v>
      </c>
      <c r="G26" s="338" t="str">
        <f>PLNÁ!G73</f>
        <v>038</v>
      </c>
      <c r="H26" s="339" t="str">
        <f>PLNÁ!H73</f>
        <v>C.I.1.+…+C.I.5.</v>
      </c>
      <c r="I26" s="436"/>
      <c r="J26" s="419"/>
      <c r="K26" s="418"/>
      <c r="L26" s="418"/>
      <c r="M26" s="635"/>
    </row>
    <row r="27" spans="2:13" ht="15" customHeight="1">
      <c r="B27" s="437"/>
      <c r="C27" s="450" t="str">
        <f>PLNÁ!C84</f>
        <v>C. II. </v>
      </c>
      <c r="D27" s="451" t="str">
        <f>PLNÁ!D84</f>
        <v>Pohledávky</v>
      </c>
      <c r="E27" s="351"/>
      <c r="F27" s="331"/>
      <c r="G27" s="352" t="str">
        <f>PLNÁ!G84</f>
        <v>046</v>
      </c>
      <c r="H27" s="362" t="str">
        <f>PLNÁ!H84</f>
        <v>C.II.1.+C.II.2.</v>
      </c>
      <c r="I27" s="435"/>
      <c r="J27" s="378" t="s">
        <v>311</v>
      </c>
      <c r="K27" s="416">
        <f>K28+K29</f>
        <v>0</v>
      </c>
      <c r="L27" s="416">
        <f>L28+L29</f>
        <v>0</v>
      </c>
      <c r="M27" s="635"/>
    </row>
    <row r="28" spans="2:13" ht="15" customHeight="1">
      <c r="B28" s="437" t="s">
        <v>602</v>
      </c>
      <c r="C28" s="452" t="str">
        <f>PLNÁ!C85</f>
        <v>C. II. 1. </v>
      </c>
      <c r="D28" s="453" t="str">
        <f>PLNÁ!D85</f>
        <v>Dlouhodobé pohledávky</v>
      </c>
      <c r="E28" s="340"/>
      <c r="F28" s="322" t="str">
        <f>PLNÁ!F85</f>
        <v>039</v>
      </c>
      <c r="G28" s="338" t="str">
        <f>PLNÁ!G85</f>
        <v>047</v>
      </c>
      <c r="H28" s="339" t="str">
        <f>PLNÁ!H85</f>
        <v>C.II.1.1.+…+C.II.1.5.</v>
      </c>
      <c r="I28" s="436"/>
      <c r="J28" s="419"/>
      <c r="K28" s="418"/>
      <c r="L28" s="418"/>
      <c r="M28" s="635"/>
    </row>
    <row r="29" spans="2:13" ht="15" customHeight="1">
      <c r="B29" s="437" t="s">
        <v>603</v>
      </c>
      <c r="C29" s="448" t="str">
        <f>PLNÁ!C96</f>
        <v>C. II. 2. </v>
      </c>
      <c r="D29" s="417" t="str">
        <f>PLNÁ!D96</f>
        <v>Krátkodobé pohledávky</v>
      </c>
      <c r="E29" s="340"/>
      <c r="F29" s="322" t="str">
        <f>PLNÁ!F96</f>
        <v>048</v>
      </c>
      <c r="G29" s="338" t="str">
        <f>PLNÁ!G96</f>
        <v>057</v>
      </c>
      <c r="H29" s="339" t="str">
        <f>PLNÁ!H96</f>
        <v>C.II.2.1.+…+C.II.2.4.</v>
      </c>
      <c r="I29" s="436"/>
      <c r="J29" s="419"/>
      <c r="K29" s="418"/>
      <c r="L29" s="418"/>
      <c r="M29" s="635"/>
    </row>
    <row r="30" spans="2:13" ht="15" customHeight="1">
      <c r="B30" s="437"/>
      <c r="C30" s="452" t="str">
        <f>PLNÁ!C107</f>
        <v>C. III. </v>
      </c>
      <c r="D30" s="454" t="str">
        <f>PLNÁ!D107</f>
        <v>Krátkodobý finanční majetek</v>
      </c>
      <c r="E30" s="340"/>
      <c r="F30" s="322"/>
      <c r="G30" s="338" t="str">
        <f>PLNÁ!G107</f>
        <v>068</v>
      </c>
      <c r="H30" s="339" t="str">
        <f>PLNÁ!H107</f>
        <v>C.III.1.+C.III.2.</v>
      </c>
      <c r="I30" s="436"/>
      <c r="J30" s="378" t="s">
        <v>311</v>
      </c>
      <c r="K30" s="418"/>
      <c r="L30" s="418"/>
      <c r="M30" s="635"/>
    </row>
    <row r="31" spans="2:13" ht="15" customHeight="1">
      <c r="B31" s="437"/>
      <c r="C31" s="452" t="str">
        <f>PLNÁ!C110</f>
        <v>C. IV.</v>
      </c>
      <c r="D31" s="454" t="str">
        <f>PLNÁ!D110</f>
        <v>Peněžní prostředky</v>
      </c>
      <c r="E31" s="340"/>
      <c r="F31" s="322"/>
      <c r="G31" s="338" t="str">
        <f>PLNÁ!G110</f>
        <v>071</v>
      </c>
      <c r="H31" s="339" t="str">
        <f>PLNÁ!H110</f>
        <v>C.IV.1.+C.IV.2.</v>
      </c>
      <c r="I31" s="436"/>
      <c r="J31" s="378" t="s">
        <v>311</v>
      </c>
      <c r="K31" s="418"/>
      <c r="L31" s="418"/>
      <c r="M31" s="635"/>
    </row>
    <row r="32" spans="2:13" ht="15" customHeight="1">
      <c r="B32" s="382" t="str">
        <f>PLNÁ!B113</f>
        <v>C. IV. </v>
      </c>
      <c r="C32" s="446"/>
      <c r="D32" s="447" t="str">
        <f>PLNÁ!D113</f>
        <v>Finanční majetek</v>
      </c>
      <c r="E32" s="340"/>
      <c r="F32" s="322" t="str">
        <f>PLNÁ!F113</f>
        <v>058</v>
      </c>
      <c r="G32" s="338"/>
      <c r="H32" s="339"/>
      <c r="I32" s="436"/>
      <c r="J32" s="419"/>
      <c r="K32" s="387" t="s">
        <v>311</v>
      </c>
      <c r="L32" s="387" t="s">
        <v>311</v>
      </c>
      <c r="M32" s="635"/>
    </row>
    <row r="33" spans="2:13" ht="15" customHeight="1" thickBot="1">
      <c r="B33" s="437" t="str">
        <f>PLNÁ!B118</f>
        <v>D. I. </v>
      </c>
      <c r="C33" s="448" t="str">
        <f>PLNÁ!C118</f>
        <v>D. </v>
      </c>
      <c r="D33" s="455" t="str">
        <f>PLNÁ!D118</f>
        <v>Časové rozlišení</v>
      </c>
      <c r="E33" s="340"/>
      <c r="F33" s="322" t="str">
        <f>PLNÁ!F118</f>
        <v>063</v>
      </c>
      <c r="G33" s="338" t="str">
        <f>PLNÁ!G118</f>
        <v>074</v>
      </c>
      <c r="H33" s="339" t="str">
        <f>PLNÁ!H118</f>
        <v>D.1.+D.2.+D.3.</v>
      </c>
      <c r="I33" s="436"/>
      <c r="J33" s="419"/>
      <c r="K33" s="418"/>
      <c r="L33" s="418"/>
      <c r="M33" s="635"/>
    </row>
    <row r="34" spans="2:13" ht="22.5" customHeight="1">
      <c r="B34" s="303"/>
      <c r="C34" s="456"/>
      <c r="D34" s="457"/>
      <c r="E34" s="458"/>
      <c r="F34" s="689" t="s">
        <v>1083</v>
      </c>
      <c r="G34" s="670" t="s">
        <v>1082</v>
      </c>
      <c r="H34" s="460" t="s">
        <v>130</v>
      </c>
      <c r="I34" s="432"/>
      <c r="J34" s="20"/>
      <c r="K34" s="14"/>
      <c r="L34" s="73"/>
      <c r="M34" s="636"/>
    </row>
    <row r="35" spans="2:13" ht="21.75" customHeight="1" thickBot="1">
      <c r="B35" s="303"/>
      <c r="C35" s="456"/>
      <c r="D35" s="461" t="s">
        <v>330</v>
      </c>
      <c r="E35" s="462"/>
      <c r="F35" s="690"/>
      <c r="G35" s="671"/>
      <c r="H35" s="464"/>
      <c r="I35" s="432"/>
      <c r="J35" s="431">
        <f>J17</f>
        <v>42369</v>
      </c>
      <c r="K35" s="347">
        <f>K17</f>
        <v>42735</v>
      </c>
      <c r="L35" s="623" t="str">
        <f>L17</f>
        <v>Q = 1</v>
      </c>
      <c r="M35" s="636"/>
    </row>
    <row r="36" spans="2:13" ht="15" customHeight="1">
      <c r="B36" s="375"/>
      <c r="C36" s="465"/>
      <c r="D36" s="442" t="str">
        <f>PLNÁ!D124</f>
        <v>PASIVA CELKEM</v>
      </c>
      <c r="E36" s="351"/>
      <c r="F36" s="331" t="str">
        <f>PLNÁ!F124</f>
        <v>067</v>
      </c>
      <c r="G36" s="352" t="str">
        <f>PLNÁ!G124</f>
        <v>078</v>
      </c>
      <c r="H36" s="362" t="str">
        <f>PLNÁ!H124</f>
        <v>A.+B.+C.+D.</v>
      </c>
      <c r="I36" s="376"/>
      <c r="J36" s="364">
        <f>J37+J46+J56</f>
        <v>0</v>
      </c>
      <c r="K36" s="364">
        <f>K37+K46+K56</f>
        <v>0</v>
      </c>
      <c r="L36" s="363">
        <f>L37+L46+L56</f>
        <v>0</v>
      </c>
      <c r="M36" s="635"/>
    </row>
    <row r="37" spans="2:13" ht="15" customHeight="1">
      <c r="B37" s="375" t="s">
        <v>515</v>
      </c>
      <c r="C37" s="466" t="str">
        <f>PLNÁ!C125</f>
        <v>A.  </v>
      </c>
      <c r="D37" s="445" t="str">
        <f>PLNÁ!D125</f>
        <v>Vlastní kapitál</v>
      </c>
      <c r="E37" s="351"/>
      <c r="F37" s="331" t="str">
        <f>PLNÁ!F125</f>
        <v>068</v>
      </c>
      <c r="G37" s="352" t="str">
        <f>PLNÁ!G125</f>
        <v>079</v>
      </c>
      <c r="H37" s="362" t="str">
        <f>PLNÁ!H125</f>
        <v>A.I.+A.II.+A.III.+A.IV.+A.V.+A.VI.</v>
      </c>
      <c r="I37" s="376"/>
      <c r="J37" s="364">
        <f>J38+J40+J42+J43+J44</f>
        <v>0</v>
      </c>
      <c r="K37" s="364">
        <f>K38+K39+K41+K43+K44+K45</f>
        <v>0</v>
      </c>
      <c r="L37" s="364">
        <f>L38+L39+L41+L43+L44+L45</f>
        <v>0</v>
      </c>
      <c r="M37" s="635"/>
    </row>
    <row r="38" spans="2:13" ht="15" customHeight="1">
      <c r="B38" s="375" t="s">
        <v>604</v>
      </c>
      <c r="C38" s="467" t="str">
        <f>PLNÁ!C126</f>
        <v>A. I. </v>
      </c>
      <c r="D38" s="468" t="str">
        <f>PLNÁ!D126</f>
        <v>Základní kapitál</v>
      </c>
      <c r="E38" s="321"/>
      <c r="F38" s="322" t="str">
        <f>PLNÁ!F126</f>
        <v>069</v>
      </c>
      <c r="G38" s="338" t="str">
        <f>PLNÁ!G126</f>
        <v>080</v>
      </c>
      <c r="H38" s="339" t="str">
        <f>PLNÁ!H126</f>
        <v>A.I.1.+A.I.2.+A.I.3.</v>
      </c>
      <c r="I38" s="377"/>
      <c r="J38" s="341"/>
      <c r="K38" s="341"/>
      <c r="L38" s="341"/>
      <c r="M38" s="635"/>
    </row>
    <row r="39" spans="2:13" ht="15" customHeight="1">
      <c r="B39" s="438"/>
      <c r="C39" s="469" t="str">
        <f>PLNÁ!C130</f>
        <v>A. II. </v>
      </c>
      <c r="D39" s="470" t="str">
        <f>PLNÁ!D130</f>
        <v>Ážio a kapitálové fondy</v>
      </c>
      <c r="E39" s="471"/>
      <c r="F39" s="472"/>
      <c r="G39" s="472" t="str">
        <f>PLNÁ!G130</f>
        <v>084</v>
      </c>
      <c r="H39" s="473" t="str">
        <f>PLNÁ!H130</f>
        <v>A.II.1.+A.II.2.</v>
      </c>
      <c r="I39" s="436"/>
      <c r="J39" s="378" t="s">
        <v>311</v>
      </c>
      <c r="K39" s="418"/>
      <c r="L39" s="418"/>
      <c r="M39" s="635"/>
    </row>
    <row r="40" spans="2:13" ht="15" customHeight="1">
      <c r="B40" s="438" t="s">
        <v>605</v>
      </c>
      <c r="C40" s="469" t="str">
        <f>PLNÁ!C132</f>
        <v>A. II. 2.</v>
      </c>
      <c r="D40" s="474" t="str">
        <f>PLNÁ!D132</f>
        <v>Kapitálové fondy</v>
      </c>
      <c r="E40" s="471"/>
      <c r="F40" s="472" t="str">
        <f>PLNÁ!F132</f>
        <v>073</v>
      </c>
      <c r="G40" s="472" t="str">
        <f>PLNÁ!G132</f>
        <v>086</v>
      </c>
      <c r="H40" s="473" t="str">
        <f>PLNÁ!H132</f>
        <v>A.II.2.1.+…+A.II.2.5.</v>
      </c>
      <c r="I40" s="436"/>
      <c r="J40" s="419"/>
      <c r="K40" s="387" t="s">
        <v>311</v>
      </c>
      <c r="L40" s="387" t="s">
        <v>311</v>
      </c>
      <c r="M40" s="635"/>
    </row>
    <row r="41" spans="2:13" ht="15" customHeight="1">
      <c r="B41" s="438"/>
      <c r="C41" s="469" t="str">
        <f>PLNÁ!C139</f>
        <v>A. III. </v>
      </c>
      <c r="D41" s="474" t="str">
        <f>PLNÁ!D139</f>
        <v>Fondy ze zisku</v>
      </c>
      <c r="E41" s="471"/>
      <c r="F41" s="472"/>
      <c r="G41" s="472" t="str">
        <f>PLNÁ!G139</f>
        <v>092</v>
      </c>
      <c r="H41" s="473" t="str">
        <f>PLNÁ!H139</f>
        <v>A.III.1.+A.III.2.</v>
      </c>
      <c r="I41" s="436"/>
      <c r="J41" s="378" t="s">
        <v>311</v>
      </c>
      <c r="K41" s="418"/>
      <c r="L41" s="418"/>
      <c r="M41" s="635"/>
    </row>
    <row r="42" spans="2:13" ht="15" customHeight="1">
      <c r="B42" s="438" t="str">
        <f>PLNÁ!B142</f>
        <v>A. III. </v>
      </c>
      <c r="C42" s="469"/>
      <c r="D42" s="474" t="str">
        <f>PLNÁ!D142</f>
        <v>Rezervní fondy, nedělitelný fond a ost. fondy ze zisku (Fondy ze zisku)</v>
      </c>
      <c r="E42" s="471"/>
      <c r="F42" s="472" t="str">
        <f>PLNÁ!F142</f>
        <v>078</v>
      </c>
      <c r="G42" s="472"/>
      <c r="H42" s="473"/>
      <c r="I42" s="436"/>
      <c r="J42" s="419"/>
      <c r="K42" s="387" t="s">
        <v>311</v>
      </c>
      <c r="L42" s="387" t="s">
        <v>311</v>
      </c>
      <c r="M42" s="635"/>
    </row>
    <row r="43" spans="2:13" ht="15" customHeight="1">
      <c r="B43" s="438" t="str">
        <f>PLNÁ!B145</f>
        <v>A. IV. </v>
      </c>
      <c r="C43" s="469" t="str">
        <f>PLNÁ!C145</f>
        <v>A. IV. </v>
      </c>
      <c r="D43" s="474" t="str">
        <f>PLNÁ!D145</f>
        <v>Výsledek hospodaření minulých let (+/-)</v>
      </c>
      <c r="E43" s="471"/>
      <c r="F43" s="472" t="str">
        <f>PLNÁ!F145</f>
        <v>081</v>
      </c>
      <c r="G43" s="472" t="str">
        <f>PLNÁ!G145</f>
        <v>095</v>
      </c>
      <c r="H43" s="473" t="str">
        <f>PLNÁ!H145</f>
        <v>A.IV.1.+A.IV.2.+A.IV.3.</v>
      </c>
      <c r="I43" s="436"/>
      <c r="J43" s="419"/>
      <c r="K43" s="418"/>
      <c r="L43" s="418"/>
      <c r="M43" s="635"/>
    </row>
    <row r="44" spans="2:13" ht="15" customHeight="1">
      <c r="B44" s="438" t="str">
        <f>PLNÁ!B149</f>
        <v>A. V. </v>
      </c>
      <c r="C44" s="469" t="str">
        <f>PLNÁ!C149</f>
        <v>A. V.</v>
      </c>
      <c r="D44" s="474" t="str">
        <f>PLNÁ!D149</f>
        <v>Výsledek hospodaření běžného účetního období (+/-)</v>
      </c>
      <c r="E44" s="471"/>
      <c r="F44" s="472" t="str">
        <f>PLNÁ!F149</f>
        <v>084</v>
      </c>
      <c r="G44" s="472" t="str">
        <f>PLNÁ!G149</f>
        <v>099</v>
      </c>
      <c r="H44" s="473"/>
      <c r="I44" s="436"/>
      <c r="J44" s="419"/>
      <c r="K44" s="418"/>
      <c r="L44" s="418"/>
      <c r="M44" s="635"/>
    </row>
    <row r="45" spans="2:13" ht="15" customHeight="1">
      <c r="B45" s="438"/>
      <c r="C45" s="469" t="str">
        <f>PLNÁ!C150</f>
        <v>A. VI. </v>
      </c>
      <c r="D45" s="474" t="str">
        <f>PLNÁ!D150</f>
        <v>Rozhodnuto o zálohách na výplatu podílu na zisku (-)</v>
      </c>
      <c r="E45" s="471"/>
      <c r="F45" s="472"/>
      <c r="G45" s="472" t="str">
        <f>PLNÁ!G150</f>
        <v>100</v>
      </c>
      <c r="H45" s="473"/>
      <c r="I45" s="436"/>
      <c r="J45" s="378" t="s">
        <v>311</v>
      </c>
      <c r="K45" s="418"/>
      <c r="L45" s="418"/>
      <c r="M45" s="635"/>
    </row>
    <row r="46" spans="2:13" ht="15" customHeight="1">
      <c r="B46" s="438" t="str">
        <f>PLNÁ!B151</f>
        <v>B.  </v>
      </c>
      <c r="C46" s="475" t="str">
        <f>PLNÁ!C151</f>
        <v>B. + C. </v>
      </c>
      <c r="D46" s="476" t="str">
        <f>PLNÁ!D151</f>
        <v>Cizí zdroje</v>
      </c>
      <c r="E46" s="477"/>
      <c r="F46" s="478" t="str">
        <f>PLNÁ!F151</f>
        <v>085</v>
      </c>
      <c r="G46" s="478" t="str">
        <f>PLNÁ!G151</f>
        <v>101</v>
      </c>
      <c r="H46" s="479" t="str">
        <f>PLNÁ!H151</f>
        <v>B. + C.</v>
      </c>
      <c r="I46" s="435"/>
      <c r="J46" s="415">
        <f>J47+J49+J51+J53</f>
        <v>0</v>
      </c>
      <c r="K46" s="416">
        <f>K47+K48</f>
        <v>0</v>
      </c>
      <c r="L46" s="416">
        <f>L47+L48</f>
        <v>0</v>
      </c>
      <c r="M46" s="635"/>
    </row>
    <row r="47" spans="2:13" ht="15" customHeight="1">
      <c r="B47" s="438" t="str">
        <f>PLNÁ!B152</f>
        <v>B. I. </v>
      </c>
      <c r="C47" s="469" t="str">
        <f>PLNÁ!C152</f>
        <v>B.</v>
      </c>
      <c r="D47" s="474" t="str">
        <f>PLNÁ!D152</f>
        <v>Rezervy</v>
      </c>
      <c r="E47" s="471"/>
      <c r="F47" s="472" t="str">
        <f>PLNÁ!F152</f>
        <v>086</v>
      </c>
      <c r="G47" s="472" t="str">
        <f>PLNÁ!G152</f>
        <v>102</v>
      </c>
      <c r="H47" s="473" t="str">
        <f>PLNÁ!H152</f>
        <v>B.1.+B.2.+B.3.+B.4.</v>
      </c>
      <c r="I47" s="436"/>
      <c r="J47" s="419"/>
      <c r="K47" s="418"/>
      <c r="L47" s="418"/>
      <c r="M47" s="635"/>
    </row>
    <row r="48" spans="2:13" ht="15" customHeight="1">
      <c r="B48" s="438"/>
      <c r="C48" s="469" t="str">
        <f>PLNÁ!C157</f>
        <v>C. </v>
      </c>
      <c r="D48" s="474" t="str">
        <f>PLNÁ!D157</f>
        <v>Závazky</v>
      </c>
      <c r="E48" s="471"/>
      <c r="F48" s="472"/>
      <c r="G48" s="472" t="str">
        <f>PLNÁ!G157</f>
        <v>107</v>
      </c>
      <c r="H48" s="473" t="str">
        <f>PLNÁ!H157</f>
        <v>C.I.+C.II.</v>
      </c>
      <c r="I48" s="436"/>
      <c r="J48" s="378" t="s">
        <v>311</v>
      </c>
      <c r="K48" s="429">
        <f>K49+K51</f>
        <v>0</v>
      </c>
      <c r="L48" s="429">
        <f>L49+L51</f>
        <v>0</v>
      </c>
      <c r="M48" s="635"/>
    </row>
    <row r="49" spans="2:13" ht="15" customHeight="1">
      <c r="B49" s="438" t="str">
        <f>PLNÁ!B158</f>
        <v>B. II. </v>
      </c>
      <c r="C49" s="469" t="str">
        <f>PLNÁ!C158</f>
        <v>C. I. </v>
      </c>
      <c r="D49" s="474" t="str">
        <f>PLNÁ!D158</f>
        <v>Dlouhodobé závazky</v>
      </c>
      <c r="E49" s="471"/>
      <c r="F49" s="472" t="str">
        <f>PLNÁ!F158</f>
        <v>091</v>
      </c>
      <c r="G49" s="472" t="str">
        <f>PLNÁ!G158</f>
        <v>108</v>
      </c>
      <c r="H49" s="473"/>
      <c r="I49" s="436"/>
      <c r="J49" s="419"/>
      <c r="K49" s="418"/>
      <c r="L49" s="418"/>
      <c r="M49" s="635"/>
    </row>
    <row r="50" spans="2:13" ht="15" customHeight="1">
      <c r="B50" s="438"/>
      <c r="C50" s="469" t="str">
        <f>PLNÁ!C162</f>
        <v>C. I. 2.</v>
      </c>
      <c r="D50" s="474" t="str">
        <f>PLNÁ!D162</f>
        <v>Závazky k úvěrovým institucím</v>
      </c>
      <c r="E50" s="471"/>
      <c r="F50" s="472"/>
      <c r="G50" s="472" t="str">
        <f>PLNÁ!G162</f>
        <v>112</v>
      </c>
      <c r="H50" s="473"/>
      <c r="I50" s="436"/>
      <c r="J50" s="378" t="s">
        <v>311</v>
      </c>
      <c r="K50" s="418"/>
      <c r="L50" s="418"/>
      <c r="M50" s="635"/>
    </row>
    <row r="51" spans="2:13" ht="15" customHeight="1">
      <c r="B51" s="438" t="str">
        <f>PLNÁ!B174</f>
        <v>B. III. </v>
      </c>
      <c r="C51" s="469" t="str">
        <f>PLNÁ!C174</f>
        <v>C. II. </v>
      </c>
      <c r="D51" s="474" t="str">
        <f>PLNÁ!D174</f>
        <v>Krátkodobé závazky</v>
      </c>
      <c r="E51" s="471"/>
      <c r="F51" s="472" t="str">
        <f>PLNÁ!F174</f>
        <v>102</v>
      </c>
      <c r="G51" s="472" t="str">
        <f>PLNÁ!G174</f>
        <v>123</v>
      </c>
      <c r="H51" s="473" t="str">
        <f>PLNÁ!H174</f>
        <v>C.II.1.+C.II.2.+…+C.II.8.</v>
      </c>
      <c r="I51" s="436"/>
      <c r="J51" s="419"/>
      <c r="K51" s="418"/>
      <c r="L51" s="418"/>
      <c r="M51" s="635"/>
    </row>
    <row r="52" spans="2:13" ht="15" customHeight="1">
      <c r="B52" s="438"/>
      <c r="C52" s="469" t="str">
        <f>PLNÁ!C178</f>
        <v>C. II. 2.</v>
      </c>
      <c r="D52" s="474" t="str">
        <f>PLNÁ!D178</f>
        <v>Závazky k úvěrovým institucím</v>
      </c>
      <c r="E52" s="471"/>
      <c r="F52" s="472"/>
      <c r="G52" s="472" t="str">
        <f>PLNÁ!G178</f>
        <v>127</v>
      </c>
      <c r="H52" s="473"/>
      <c r="I52" s="436"/>
      <c r="J52" s="378" t="s">
        <v>311</v>
      </c>
      <c r="K52" s="418"/>
      <c r="L52" s="418"/>
      <c r="M52" s="635"/>
    </row>
    <row r="53" spans="2:13" ht="15" customHeight="1">
      <c r="B53" s="438" t="str">
        <f>PLNÁ!B193</f>
        <v>B. IV. </v>
      </c>
      <c r="C53" s="469"/>
      <c r="D53" s="474" t="str">
        <f>PLNÁ!D193</f>
        <v>Bankovní úvěry a výpomoci</v>
      </c>
      <c r="E53" s="471"/>
      <c r="F53" s="472" t="str">
        <f>PLNÁ!F193</f>
        <v>114</v>
      </c>
      <c r="G53" s="472"/>
      <c r="H53" s="473"/>
      <c r="I53" s="436"/>
      <c r="J53" s="419"/>
      <c r="K53" s="387" t="s">
        <v>311</v>
      </c>
      <c r="L53" s="387" t="s">
        <v>311</v>
      </c>
      <c r="M53" s="635"/>
    </row>
    <row r="54" spans="2:13" ht="15" customHeight="1">
      <c r="B54" s="438" t="str">
        <f>CONCATENATE(PLNÁ!B195,"+",PLNÁ!B196)</f>
        <v>B. IV. 2.+B. IV. 3.</v>
      </c>
      <c r="C54" s="469"/>
      <c r="D54" s="480" t="s">
        <v>1018</v>
      </c>
      <c r="E54" s="481"/>
      <c r="F54" s="472" t="str">
        <f>CONCATENATE(PLNÁ!F195,"a",PLNÁ!F196)</f>
        <v>116a117</v>
      </c>
      <c r="G54" s="472"/>
      <c r="H54" s="473"/>
      <c r="I54" s="436"/>
      <c r="J54" s="419"/>
      <c r="K54" s="387" t="s">
        <v>311</v>
      </c>
      <c r="L54" s="387" t="s">
        <v>311</v>
      </c>
      <c r="M54" s="635"/>
    </row>
    <row r="55" spans="2:13" ht="15" customHeight="1">
      <c r="B55" s="438"/>
      <c r="C55" s="469" t="str">
        <f>PLNÁ!C186</f>
        <v>C. II. 8. 2.</v>
      </c>
      <c r="D55" s="480" t="str">
        <f>PLNÁ!D186</f>
        <v>Krátkodobé finanční výpomoci</v>
      </c>
      <c r="E55" s="481"/>
      <c r="F55" s="472"/>
      <c r="G55" s="472" t="str">
        <f>PLNÁ!G186</f>
        <v>135</v>
      </c>
      <c r="H55" s="473"/>
      <c r="I55" s="436"/>
      <c r="J55" s="378" t="s">
        <v>311</v>
      </c>
      <c r="K55" s="418"/>
      <c r="L55" s="418"/>
      <c r="M55" s="635"/>
    </row>
    <row r="56" spans="2:13" ht="15" customHeight="1" thickBot="1">
      <c r="B56" s="438" t="str">
        <f>PLNÁ!B197</f>
        <v>C. I. </v>
      </c>
      <c r="C56" s="469" t="str">
        <f>PLNÁ!C197</f>
        <v>D.</v>
      </c>
      <c r="D56" s="474" t="str">
        <f>PLNÁ!D197</f>
        <v>Časové rozlišení</v>
      </c>
      <c r="E56" s="471"/>
      <c r="F56" s="472" t="str">
        <f>PLNÁ!F197</f>
        <v>118</v>
      </c>
      <c r="G56" s="472" t="str">
        <f>PLNÁ!G197</f>
        <v>141</v>
      </c>
      <c r="H56" s="473" t="str">
        <f>PLNÁ!H197</f>
        <v>D.1.+D.2.</v>
      </c>
      <c r="I56" s="436"/>
      <c r="J56" s="419"/>
      <c r="K56" s="418"/>
      <c r="L56" s="418"/>
      <c r="M56" s="635"/>
    </row>
    <row r="57" spans="2:13" ht="21.75" customHeight="1">
      <c r="B57" s="439"/>
      <c r="C57" s="482"/>
      <c r="D57" s="483" t="s">
        <v>310</v>
      </c>
      <c r="E57" s="458"/>
      <c r="F57" s="689" t="s">
        <v>1083</v>
      </c>
      <c r="G57" s="670" t="s">
        <v>1082</v>
      </c>
      <c r="H57" s="460" t="s">
        <v>130</v>
      </c>
      <c r="I57" s="432"/>
      <c r="J57" s="20"/>
      <c r="K57" s="14"/>
      <c r="L57" s="73"/>
      <c r="M57" s="636"/>
    </row>
    <row r="58" spans="2:13" ht="21.75" customHeight="1" thickBot="1">
      <c r="B58" s="439"/>
      <c r="C58" s="482"/>
      <c r="D58" s="461" t="s">
        <v>330</v>
      </c>
      <c r="E58" s="462"/>
      <c r="F58" s="690"/>
      <c r="G58" s="671"/>
      <c r="H58" s="464"/>
      <c r="I58" s="432"/>
      <c r="J58" s="431">
        <f>J17</f>
        <v>42369</v>
      </c>
      <c r="K58" s="347">
        <f>K17</f>
        <v>42735</v>
      </c>
      <c r="L58" s="578" t="str">
        <f>L17</f>
        <v>Q = 1</v>
      </c>
      <c r="M58" s="636"/>
    </row>
    <row r="59" spans="2:13" ht="15" customHeight="1">
      <c r="B59" s="382" t="str">
        <f>PLNÁ!B205</f>
        <v>I.</v>
      </c>
      <c r="C59" s="484" t="str">
        <f>PLNÁ!C205</f>
        <v>I.</v>
      </c>
      <c r="D59" s="485" t="str">
        <f>PLNÁ!D205</f>
        <v>Tržby za prodej zboží</v>
      </c>
      <c r="E59" s="315"/>
      <c r="F59" s="316" t="str">
        <f>PLNÁ!F205</f>
        <v>01</v>
      </c>
      <c r="G59" s="317" t="str">
        <f>PLNÁ!G205</f>
        <v>01</v>
      </c>
      <c r="H59" s="318"/>
      <c r="I59" s="436"/>
      <c r="J59" s="413"/>
      <c r="K59" s="420"/>
      <c r="L59" s="420"/>
      <c r="M59" s="635"/>
    </row>
    <row r="60" spans="2:13" ht="15" customHeight="1">
      <c r="B60" s="384" t="str">
        <f>PLNÁ!B206</f>
        <v> 1.    </v>
      </c>
      <c r="C60" s="484" t="str">
        <f>PLNÁ!C206</f>
        <v>II.</v>
      </c>
      <c r="D60" s="486" t="str">
        <f>PLNÁ!D206</f>
        <v>Tržby za prodej vlastních výrobků a služeb</v>
      </c>
      <c r="E60" s="321"/>
      <c r="F60" s="322" t="str">
        <f>PLNÁ!F206</f>
        <v>05</v>
      </c>
      <c r="G60" s="322" t="str">
        <f>PLNÁ!G206</f>
        <v>02</v>
      </c>
      <c r="H60" s="323"/>
      <c r="I60" s="436"/>
      <c r="J60" s="413"/>
      <c r="K60" s="414"/>
      <c r="L60" s="414"/>
      <c r="M60" s="635"/>
    </row>
    <row r="61" spans="2:13" ht="15" customHeight="1">
      <c r="B61" s="375" t="str">
        <f>PLNÁ!B207</f>
        <v>B.</v>
      </c>
      <c r="C61" s="487" t="str">
        <f>PLNÁ!C207</f>
        <v>A.</v>
      </c>
      <c r="D61" s="445" t="str">
        <f>PLNÁ!D207</f>
        <v>Výkonová spotřeba</v>
      </c>
      <c r="E61" s="351"/>
      <c r="F61" s="331" t="str">
        <f>PLNÁ!F207</f>
        <v>08</v>
      </c>
      <c r="G61" s="331" t="str">
        <f>PLNÁ!G207</f>
        <v>03</v>
      </c>
      <c r="H61" s="366" t="str">
        <f>PLNÁ!H207</f>
        <v>A.1.+A.2.+A.3.</v>
      </c>
      <c r="I61" s="435"/>
      <c r="J61" s="413"/>
      <c r="K61" s="414"/>
      <c r="L61" s="414"/>
      <c r="M61" s="635"/>
    </row>
    <row r="62" spans="2:13" ht="15" customHeight="1">
      <c r="B62" s="385" t="str">
        <f>PLNÁ!B208</f>
        <v>A.</v>
      </c>
      <c r="C62" s="622"/>
      <c r="D62" s="489" t="str">
        <f>PLNÁ!D208</f>
        <v>Náklady vynaložené na prodané zboží</v>
      </c>
      <c r="E62" s="326"/>
      <c r="F62" s="322" t="str">
        <f>PLNÁ!F208</f>
        <v>02</v>
      </c>
      <c r="G62" s="322" t="str">
        <f>PLNÁ!G208</f>
        <v>04</v>
      </c>
      <c r="H62" s="323"/>
      <c r="I62" s="436"/>
      <c r="J62" s="413"/>
      <c r="K62" s="387" t="s">
        <v>311</v>
      </c>
      <c r="L62" s="387" t="s">
        <v>311</v>
      </c>
      <c r="M62" s="635"/>
    </row>
    <row r="63" spans="2:15" ht="15" customHeight="1" hidden="1">
      <c r="B63" s="619" t="str">
        <f>PLNÁ!B209</f>
        <v> 1.    </v>
      </c>
      <c r="C63" s="617" t="str">
        <f>PLNÁ!C209</f>
        <v>A.2.</v>
      </c>
      <c r="D63" s="489" t="str">
        <f>PLNÁ!D209</f>
        <v>Spotřeba materiálu energie</v>
      </c>
      <c r="E63" s="321"/>
      <c r="F63" s="322" t="str">
        <f>PLNÁ!F209</f>
        <v>09</v>
      </c>
      <c r="G63" s="322" t="str">
        <f>PLNÁ!G209</f>
        <v>05</v>
      </c>
      <c r="H63" s="323"/>
      <c r="I63" s="436"/>
      <c r="J63" s="620"/>
      <c r="K63" s="616"/>
      <c r="L63" s="616"/>
      <c r="M63" s="635"/>
      <c r="O63" s="615"/>
    </row>
    <row r="64" spans="2:15" ht="15" customHeight="1" hidden="1">
      <c r="B64" s="619" t="str">
        <f>PLNÁ!B210</f>
        <v> 2.    </v>
      </c>
      <c r="C64" s="617" t="str">
        <f>PLNÁ!C210</f>
        <v>A.3.</v>
      </c>
      <c r="D64" s="489" t="str">
        <f>PLNÁ!D210</f>
        <v>Služby</v>
      </c>
      <c r="E64" s="321"/>
      <c r="F64" s="322" t="str">
        <f>PLNÁ!F210</f>
        <v>10</v>
      </c>
      <c r="G64" s="322" t="str">
        <f>PLNÁ!G210</f>
        <v>06</v>
      </c>
      <c r="H64" s="323"/>
      <c r="I64" s="436"/>
      <c r="J64" s="620"/>
      <c r="K64" s="616"/>
      <c r="L64" s="616"/>
      <c r="M64" s="635"/>
      <c r="O64" s="615"/>
    </row>
    <row r="65" spans="2:13" ht="15" customHeight="1">
      <c r="B65" s="621"/>
      <c r="C65" s="488" t="str">
        <f>PLNÁ!C211</f>
        <v>B.</v>
      </c>
      <c r="D65" s="489" t="str">
        <f>PLNÁ!D211</f>
        <v>Změna stavu vnitropodnikových zásob vlastní výroby (činnosti)</v>
      </c>
      <c r="E65" s="321"/>
      <c r="F65" s="322" t="str">
        <f>PLNÁ!F211</f>
        <v>06</v>
      </c>
      <c r="G65" s="322" t="str">
        <f>PLNÁ!G211</f>
        <v>07</v>
      </c>
      <c r="H65" s="323"/>
      <c r="I65" s="436"/>
      <c r="J65" s="387" t="s">
        <v>311</v>
      </c>
      <c r="K65" s="414"/>
      <c r="L65" s="414"/>
      <c r="M65" s="635"/>
    </row>
    <row r="66" spans="2:13" ht="15" customHeight="1">
      <c r="B66" s="621"/>
      <c r="C66" s="488" t="str">
        <f>PLNÁ!C212</f>
        <v>C.</v>
      </c>
      <c r="D66" s="489" t="str">
        <f>PLNÁ!D212</f>
        <v>Aktivace</v>
      </c>
      <c r="E66" s="321"/>
      <c r="F66" s="322" t="str">
        <f>PLNÁ!F212</f>
        <v>07</v>
      </c>
      <c r="G66" s="322" t="str">
        <f>PLNÁ!G212</f>
        <v>08</v>
      </c>
      <c r="H66" s="323"/>
      <c r="I66" s="436"/>
      <c r="J66" s="387" t="s">
        <v>311</v>
      </c>
      <c r="K66" s="414"/>
      <c r="L66" s="414"/>
      <c r="M66" s="635"/>
    </row>
    <row r="67" spans="2:13" ht="15" customHeight="1">
      <c r="B67" s="375" t="str">
        <f>PLNÁ!B213</f>
        <v>C.</v>
      </c>
      <c r="C67" s="488" t="str">
        <f>PLNÁ!C213</f>
        <v>D.</v>
      </c>
      <c r="D67" s="447" t="str">
        <f>PLNÁ!D213</f>
        <v>Osobní náklady</v>
      </c>
      <c r="E67" s="340"/>
      <c r="F67" s="322" t="str">
        <f>PLNÁ!F213</f>
        <v>12</v>
      </c>
      <c r="G67" s="322" t="str">
        <f>PLNÁ!G213</f>
        <v>09</v>
      </c>
      <c r="H67" s="323" t="str">
        <f>PLNÁ!H213</f>
        <v>D.1.+D.2.</v>
      </c>
      <c r="I67" s="436"/>
      <c r="J67" s="419"/>
      <c r="K67" s="418"/>
      <c r="L67" s="418"/>
      <c r="M67" s="635"/>
    </row>
    <row r="68" spans="2:13" ht="15" customHeight="1">
      <c r="B68" s="384" t="str">
        <f>PLNÁ!B220</f>
        <v>+</v>
      </c>
      <c r="C68" s="490"/>
      <c r="D68" s="491" t="str">
        <f>PLNÁ!D220</f>
        <v>Obchodní marže</v>
      </c>
      <c r="E68" s="421"/>
      <c r="F68" s="331" t="str">
        <f>PLNÁ!F220</f>
        <v>03</v>
      </c>
      <c r="G68" s="331"/>
      <c r="H68" s="366" t="str">
        <f>PLNÁ!H220</f>
        <v>I.-A.1. )*</v>
      </c>
      <c r="I68" s="435"/>
      <c r="J68" s="415">
        <f>J59-J62</f>
        <v>0</v>
      </c>
      <c r="K68" s="387" t="s">
        <v>311</v>
      </c>
      <c r="L68" s="387" t="s">
        <v>311</v>
      </c>
      <c r="M68" s="635"/>
    </row>
    <row r="69" spans="2:13" ht="15" customHeight="1">
      <c r="B69" s="384" t="str">
        <f>PLNÁ!B221</f>
        <v> II.</v>
      </c>
      <c r="C69" s="490"/>
      <c r="D69" s="492" t="str">
        <f>PLNÁ!D221</f>
        <v>Výkony</v>
      </c>
      <c r="E69" s="351"/>
      <c r="F69" s="331" t="str">
        <f>PLNÁ!F221</f>
        <v>04</v>
      </c>
      <c r="G69" s="331"/>
      <c r="H69" s="366" t="str">
        <f>PLNÁ!H221</f>
        <v>II.+B.+C.</v>
      </c>
      <c r="I69" s="435"/>
      <c r="J69" s="419"/>
      <c r="K69" s="416">
        <f>K60-K65-K66</f>
        <v>0</v>
      </c>
      <c r="L69" s="416">
        <f>L60-L65-L66</f>
        <v>0</v>
      </c>
      <c r="M69" s="635"/>
    </row>
    <row r="70" spans="2:13" ht="15" customHeight="1">
      <c r="B70" s="384" t="str">
        <f>PLNÁ!B222</f>
        <v>+</v>
      </c>
      <c r="C70" s="490"/>
      <c r="D70" s="491" t="str">
        <f>PLNÁ!D222</f>
        <v>Přidaná hodnota</v>
      </c>
      <c r="E70" s="421"/>
      <c r="F70" s="331" t="str">
        <f>PLNÁ!F222</f>
        <v>11</v>
      </c>
      <c r="G70" s="331"/>
      <c r="H70" s="366" t="str">
        <f>PLNÁ!H222</f>
        <v>I.+II.-A.1.+A.+B.+C.</v>
      </c>
      <c r="I70" s="435"/>
      <c r="J70" s="415">
        <f>J68+J69-J61</f>
        <v>0</v>
      </c>
      <c r="K70" s="416">
        <f>K59+K69-K61</f>
        <v>0</v>
      </c>
      <c r="L70" s="416">
        <f>L59+L69-L61</f>
        <v>0</v>
      </c>
      <c r="M70" s="635"/>
    </row>
    <row r="71" spans="2:13" ht="15" customHeight="1">
      <c r="B71" s="384"/>
      <c r="C71" s="490" t="str">
        <f>PLNÁ!C223</f>
        <v>E.</v>
      </c>
      <c r="D71" s="445" t="str">
        <f>PLNÁ!D223</f>
        <v>Úpravy hodnot v provozní oblasti</v>
      </c>
      <c r="E71" s="351"/>
      <c r="F71" s="331"/>
      <c r="G71" s="331" t="str">
        <f>PLNÁ!G223</f>
        <v>14</v>
      </c>
      <c r="H71" s="366" t="str">
        <f>PLNÁ!H223</f>
        <v>E.1.+E.2.+E.3.</v>
      </c>
      <c r="I71" s="435"/>
      <c r="J71" s="378" t="s">
        <v>311</v>
      </c>
      <c r="K71" s="414"/>
      <c r="L71" s="414"/>
      <c r="M71" s="635"/>
    </row>
    <row r="72" spans="2:13" ht="15" customHeight="1" hidden="1">
      <c r="B72" s="384"/>
      <c r="C72" s="617" t="str">
        <f>PLNÁ!C224</f>
        <v>E.1.</v>
      </c>
      <c r="D72" s="491" t="str">
        <f>PLNÁ!D224</f>
        <v>Úpravy hodnot dlouhodobého hmotného a nehmotného majetku</v>
      </c>
      <c r="E72" s="421"/>
      <c r="F72" s="331"/>
      <c r="G72" s="331" t="str">
        <f>PLNÁ!G224</f>
        <v>15</v>
      </c>
      <c r="H72" s="366" t="str">
        <f>PLNÁ!H224</f>
        <v>E.1.1.+E.1.2.</v>
      </c>
      <c r="I72" s="435"/>
      <c r="J72" s="378" t="s">
        <v>311</v>
      </c>
      <c r="K72" s="618">
        <f>K73+K74</f>
        <v>0</v>
      </c>
      <c r="L72" s="618">
        <f>L73+L74</f>
        <v>0</v>
      </c>
      <c r="M72" s="635"/>
    </row>
    <row r="73" spans="2:13" ht="15" customHeight="1" hidden="1">
      <c r="B73" s="384"/>
      <c r="C73" s="617" t="str">
        <f>PLNÁ!C225</f>
        <v>E.1.1.</v>
      </c>
      <c r="D73" s="489" t="str">
        <f>PLNÁ!D225</f>
        <v>Úpravy hodnot dlouhodobého hmotného a nehmotného majetku - trvalé</v>
      </c>
      <c r="E73" s="321"/>
      <c r="F73" s="322"/>
      <c r="G73" s="322" t="str">
        <f>PLNÁ!G225</f>
        <v>16</v>
      </c>
      <c r="H73" s="323"/>
      <c r="I73" s="436"/>
      <c r="J73" s="378" t="s">
        <v>311</v>
      </c>
      <c r="K73" s="616"/>
      <c r="L73" s="616"/>
      <c r="M73" s="635"/>
    </row>
    <row r="74" spans="2:13" ht="15" customHeight="1" hidden="1">
      <c r="B74" s="382"/>
      <c r="C74" s="617" t="str">
        <f>PLNÁ!C226</f>
        <v>E.1.2.</v>
      </c>
      <c r="D74" s="447" t="str">
        <f>PLNÁ!D226</f>
        <v>Úpravy hodnot dlouhodobého hmotného a nehmotného majetku - dočasné</v>
      </c>
      <c r="E74" s="340"/>
      <c r="F74" s="322"/>
      <c r="G74" s="322" t="str">
        <f>PLNÁ!G226</f>
        <v>17</v>
      </c>
      <c r="H74" s="323"/>
      <c r="I74" s="436"/>
      <c r="J74" s="378" t="s">
        <v>311</v>
      </c>
      <c r="K74" s="616"/>
      <c r="L74" s="616"/>
      <c r="M74" s="635"/>
    </row>
    <row r="75" spans="2:13" ht="15" customHeight="1" hidden="1">
      <c r="B75" s="382"/>
      <c r="C75" s="617" t="str">
        <f>PLNÁ!C227</f>
        <v>E.2.</v>
      </c>
      <c r="D75" s="447" t="str">
        <f>PLNÁ!D227</f>
        <v>Úpravy hodnot zásob</v>
      </c>
      <c r="E75" s="340"/>
      <c r="F75" s="322"/>
      <c r="G75" s="322" t="str">
        <f>PLNÁ!G227</f>
        <v>18</v>
      </c>
      <c r="H75" s="323"/>
      <c r="I75" s="436"/>
      <c r="J75" s="378" t="s">
        <v>311</v>
      </c>
      <c r="K75" s="616"/>
      <c r="L75" s="616"/>
      <c r="M75" s="635"/>
    </row>
    <row r="76" spans="2:13" ht="15" customHeight="1" hidden="1">
      <c r="B76" s="382"/>
      <c r="C76" s="617" t="str">
        <f>PLNÁ!C228</f>
        <v>E.3.</v>
      </c>
      <c r="D76" s="447" t="str">
        <f>PLNÁ!D228</f>
        <v>Úpravy hodnot pohledávek</v>
      </c>
      <c r="E76" s="340"/>
      <c r="F76" s="322"/>
      <c r="G76" s="322" t="str">
        <f>PLNÁ!G228</f>
        <v>19</v>
      </c>
      <c r="H76" s="323"/>
      <c r="I76" s="436"/>
      <c r="J76" s="378" t="s">
        <v>311</v>
      </c>
      <c r="K76" s="616"/>
      <c r="L76" s="616"/>
      <c r="M76" s="635"/>
    </row>
    <row r="77" spans="2:13" ht="15" customHeight="1">
      <c r="B77" s="438" t="str">
        <f>PLNÁ!B229</f>
        <v>E.</v>
      </c>
      <c r="C77" s="469"/>
      <c r="D77" s="493" t="str">
        <f>PLNÁ!D229</f>
        <v>Odpisy dlouhodobého nehmotného a hmotného majetku</v>
      </c>
      <c r="E77" s="471"/>
      <c r="F77" s="472" t="str">
        <f>PLNÁ!F229</f>
        <v>18</v>
      </c>
      <c r="G77" s="472"/>
      <c r="H77" s="473"/>
      <c r="I77" s="436"/>
      <c r="J77" s="419"/>
      <c r="K77" s="387" t="s">
        <v>311</v>
      </c>
      <c r="L77" s="387" t="s">
        <v>311</v>
      </c>
      <c r="M77" s="635"/>
    </row>
    <row r="78" spans="2:13" ht="15" customHeight="1">
      <c r="B78" s="405"/>
      <c r="C78" s="484" t="str">
        <f>PLNÁ!C230</f>
        <v>III.</v>
      </c>
      <c r="D78" s="486" t="str">
        <f>PLNÁ!D230</f>
        <v>Ostatní provozní výnosy</v>
      </c>
      <c r="E78" s="340"/>
      <c r="F78" s="322"/>
      <c r="G78" s="322" t="str">
        <f>PLNÁ!G230</f>
        <v>20</v>
      </c>
      <c r="H78" s="323" t="str">
        <f>PLNÁ!H230</f>
        <v>III.1.+III.2.+III.3.</v>
      </c>
      <c r="I78" s="23"/>
      <c r="J78" s="387" t="s">
        <v>311</v>
      </c>
      <c r="K78" s="414"/>
      <c r="L78" s="414"/>
      <c r="M78" s="635"/>
    </row>
    <row r="79" spans="2:13" ht="15" customHeight="1">
      <c r="B79" s="405"/>
      <c r="C79" s="484"/>
      <c r="D79" s="486" t="s">
        <v>1303</v>
      </c>
      <c r="E79" s="340"/>
      <c r="F79" s="322"/>
      <c r="G79" s="322"/>
      <c r="H79" s="323"/>
      <c r="I79" s="23"/>
      <c r="J79" s="387" t="s">
        <v>311</v>
      </c>
      <c r="K79" s="414"/>
      <c r="L79" s="414"/>
      <c r="M79" s="635" t="s">
        <v>1306</v>
      </c>
    </row>
    <row r="80" spans="2:13" ht="15" customHeight="1">
      <c r="B80" s="405"/>
      <c r="C80" s="484" t="str">
        <f>PLNÁ!C235</f>
        <v>F.</v>
      </c>
      <c r="D80" s="486" t="str">
        <f>PLNÁ!D235</f>
        <v>Ostatní provozní náklady</v>
      </c>
      <c r="E80" s="340"/>
      <c r="F80" s="322"/>
      <c r="G80" s="322" t="str">
        <f>PLNÁ!G235</f>
        <v>24</v>
      </c>
      <c r="H80" s="323" t="str">
        <f>PLNÁ!H235</f>
        <v>F.1.+…+F.5.</v>
      </c>
      <c r="I80" s="23"/>
      <c r="J80" s="387" t="s">
        <v>311</v>
      </c>
      <c r="K80" s="414"/>
      <c r="L80" s="414"/>
      <c r="M80" s="635"/>
    </row>
    <row r="81" spans="2:13" ht="15" customHeight="1">
      <c r="B81" s="405"/>
      <c r="C81" s="484"/>
      <c r="D81" s="486" t="s">
        <v>1304</v>
      </c>
      <c r="E81" s="340"/>
      <c r="F81" s="322"/>
      <c r="G81" s="322"/>
      <c r="H81" s="323"/>
      <c r="I81" s="23"/>
      <c r="J81" s="387" t="s">
        <v>311</v>
      </c>
      <c r="K81" s="414"/>
      <c r="L81" s="414"/>
      <c r="M81" s="635" t="s">
        <v>1306</v>
      </c>
    </row>
    <row r="82" spans="2:13" ht="15" customHeight="1">
      <c r="B82" s="438" t="str">
        <f>PLNÁ!B241</f>
        <v>D.</v>
      </c>
      <c r="C82" s="469"/>
      <c r="D82" s="493" t="str">
        <f>PLNÁ!D241</f>
        <v>Daně a poplatky</v>
      </c>
      <c r="E82" s="471"/>
      <c r="F82" s="472" t="str">
        <f>PLNÁ!F238</f>
        <v>24</v>
      </c>
      <c r="G82" s="472" t="str">
        <f>PLNÁ!G238</f>
        <v>26</v>
      </c>
      <c r="H82" s="323"/>
      <c r="I82" s="23"/>
      <c r="J82" s="419"/>
      <c r="K82" s="387" t="s">
        <v>311</v>
      </c>
      <c r="L82" s="387" t="s">
        <v>311</v>
      </c>
      <c r="M82" s="635"/>
    </row>
    <row r="83" spans="2:17" ht="15" customHeight="1">
      <c r="B83" s="438" t="str">
        <f>PLNÁ!B231</f>
        <v>III.</v>
      </c>
      <c r="C83" s="469"/>
      <c r="D83" s="493" t="str">
        <f>PLNÁ!D231</f>
        <v>Tržby z prodeje dlouhodobého majetku a materiálu</v>
      </c>
      <c r="E83" s="471"/>
      <c r="F83" s="472" t="str">
        <f>PLNÁ!F231</f>
        <v>19</v>
      </c>
      <c r="G83" s="470"/>
      <c r="H83" s="473"/>
      <c r="I83" s="436"/>
      <c r="J83" s="419"/>
      <c r="K83" s="387" t="s">
        <v>311</v>
      </c>
      <c r="L83" s="387" t="s">
        <v>311</v>
      </c>
      <c r="M83" s="635"/>
      <c r="P83" s="304"/>
      <c r="Q83" s="304"/>
    </row>
    <row r="84" spans="2:13" ht="15" customHeight="1">
      <c r="B84" s="438" t="str">
        <f>PLNÁ!B236</f>
        <v>F.</v>
      </c>
      <c r="C84" s="469"/>
      <c r="D84" s="493" t="str">
        <f>PLNÁ!D236</f>
        <v>Zůstatková cena prodaného dlouhodobého majetku a materiálu</v>
      </c>
      <c r="E84" s="471"/>
      <c r="F84" s="472" t="str">
        <f>PLNÁ!F236</f>
        <v>22</v>
      </c>
      <c r="G84" s="470"/>
      <c r="H84" s="473"/>
      <c r="I84" s="436"/>
      <c r="J84" s="419"/>
      <c r="K84" s="387" t="s">
        <v>311</v>
      </c>
      <c r="L84" s="387" t="s">
        <v>311</v>
      </c>
      <c r="M84" s="635"/>
    </row>
    <row r="85" spans="2:13" ht="15" customHeight="1" hidden="1">
      <c r="B85" s="438" t="str">
        <f>PLNÁ!B241</f>
        <v>D.</v>
      </c>
      <c r="C85" s="469"/>
      <c r="D85" s="493" t="str">
        <f>PLNÁ!D241</f>
        <v>Daně a poplatky</v>
      </c>
      <c r="E85" s="471"/>
      <c r="F85" s="472" t="str">
        <f>PLNÁ!F241</f>
        <v>17</v>
      </c>
      <c r="G85" s="472" t="str">
        <f>PLNÁ!G241</f>
        <v>27</v>
      </c>
      <c r="H85" s="470"/>
      <c r="I85" s="436"/>
      <c r="J85" s="419"/>
      <c r="K85" s="624"/>
      <c r="L85" s="624"/>
      <c r="M85" s="635"/>
    </row>
    <row r="86" spans="2:13" ht="15" customHeight="1">
      <c r="B86" s="438" t="str">
        <f>PLNÁ!B239</f>
        <v>G.</v>
      </c>
      <c r="C86" s="469"/>
      <c r="D86" s="493" t="str">
        <f>PLNÁ!D239</f>
        <v>Změna stavu rezerv a opr.pol a komplex.nákl.příštích období</v>
      </c>
      <c r="E86" s="471"/>
      <c r="F86" s="472" t="str">
        <f>PLNÁ!F239</f>
        <v>25</v>
      </c>
      <c r="G86" s="470"/>
      <c r="H86" s="473"/>
      <c r="I86" s="436"/>
      <c r="J86" s="419"/>
      <c r="K86" s="387" t="s">
        <v>311</v>
      </c>
      <c r="L86" s="387" t="s">
        <v>311</v>
      </c>
      <c r="M86" s="635"/>
    </row>
    <row r="87" spans="2:13" ht="15" customHeight="1">
      <c r="B87" s="438" t="str">
        <f>PLNÁ!B240</f>
        <v>     IV.</v>
      </c>
      <c r="C87" s="469"/>
      <c r="D87" s="493" t="str">
        <f>PLNÁ!D240</f>
        <v>Ostatní provozní výnosy</v>
      </c>
      <c r="E87" s="471"/>
      <c r="F87" s="472" t="str">
        <f>PLNÁ!F240</f>
        <v>26</v>
      </c>
      <c r="G87" s="470"/>
      <c r="H87" s="473"/>
      <c r="I87" s="436"/>
      <c r="J87" s="419"/>
      <c r="K87" s="387" t="s">
        <v>311</v>
      </c>
      <c r="L87" s="387" t="s">
        <v>311</v>
      </c>
      <c r="M87" s="635"/>
    </row>
    <row r="88" spans="2:13" ht="15" customHeight="1">
      <c r="B88" s="438" t="str">
        <f>PLNÁ!B244</f>
        <v> H.</v>
      </c>
      <c r="C88" s="469"/>
      <c r="D88" s="493" t="str">
        <f>PLNÁ!D244</f>
        <v>Ostatní provozní náklady</v>
      </c>
      <c r="E88" s="471"/>
      <c r="F88" s="472" t="str">
        <f>PLNÁ!F244</f>
        <v>27</v>
      </c>
      <c r="G88" s="470"/>
      <c r="H88" s="473"/>
      <c r="I88" s="436"/>
      <c r="J88" s="419"/>
      <c r="K88" s="387" t="s">
        <v>311</v>
      </c>
      <c r="L88" s="387" t="s">
        <v>311</v>
      </c>
      <c r="M88" s="635"/>
    </row>
    <row r="89" spans="2:13" ht="15" customHeight="1">
      <c r="B89" s="438" t="str">
        <f>PLNÁ!B245</f>
        <v>     V.</v>
      </c>
      <c r="C89" s="469"/>
      <c r="D89" s="493" t="str">
        <f>PLNÁ!D245</f>
        <v>Převod provozních výnosů</v>
      </c>
      <c r="E89" s="471"/>
      <c r="F89" s="472" t="str">
        <f>PLNÁ!F245</f>
        <v>28</v>
      </c>
      <c r="G89" s="470"/>
      <c r="H89" s="473"/>
      <c r="I89" s="436"/>
      <c r="J89" s="419"/>
      <c r="K89" s="387" t="s">
        <v>311</v>
      </c>
      <c r="L89" s="387" t="s">
        <v>311</v>
      </c>
      <c r="M89" s="635"/>
    </row>
    <row r="90" spans="2:13" ht="15" customHeight="1">
      <c r="B90" s="438" t="str">
        <f>PLNÁ!B246</f>
        <v>  I.</v>
      </c>
      <c r="C90" s="469"/>
      <c r="D90" s="493" t="str">
        <f>PLNÁ!D246</f>
        <v>Převod provozních nákladů</v>
      </c>
      <c r="E90" s="471"/>
      <c r="F90" s="472" t="str">
        <f>PLNÁ!F246</f>
        <v>29</v>
      </c>
      <c r="G90" s="470"/>
      <c r="H90" s="473"/>
      <c r="I90" s="436"/>
      <c r="J90" s="419"/>
      <c r="K90" s="387" t="s">
        <v>311</v>
      </c>
      <c r="L90" s="387" t="s">
        <v>311</v>
      </c>
      <c r="M90" s="635"/>
    </row>
    <row r="91" spans="2:17" ht="15" customHeight="1" thickBot="1">
      <c r="B91" s="393" t="str">
        <f>PLNÁ!B247</f>
        <v>*</v>
      </c>
      <c r="C91" s="494" t="str">
        <f>PLNÁ!C247</f>
        <v>*1</v>
      </c>
      <c r="D91" s="495" t="str">
        <f>PLNÁ!D247</f>
        <v>Provozní hospodářský výsledek</v>
      </c>
      <c r="E91" s="351"/>
      <c r="F91" s="331" t="str">
        <f>PLNÁ!F247</f>
        <v>30</v>
      </c>
      <c r="G91" s="331" t="str">
        <f>PLNÁ!G247</f>
        <v>30</v>
      </c>
      <c r="H91" s="366" t="str">
        <f>PLNÁ!H247</f>
        <v>I.+II.+III.-A.-B.-C.-D.-E.-F.</v>
      </c>
      <c r="I91" s="389"/>
      <c r="J91" s="364">
        <f>J70-J67-J77+J83-J84-J82-J86+J87-J88+J89-J90</f>
        <v>0</v>
      </c>
      <c r="K91" s="415">
        <f>K59+K60-K61+K65+K66-K67-K71+K78-K80</f>
        <v>0</v>
      </c>
      <c r="L91" s="415">
        <f>L59+L60-L61+L65+L66-L67-L71+L78-L80</f>
        <v>0</v>
      </c>
      <c r="M91" s="635"/>
      <c r="Q91" s="304"/>
    </row>
    <row r="92" spans="2:13" ht="15.75" customHeight="1" hidden="1">
      <c r="B92" s="440"/>
      <c r="C92" s="496"/>
      <c r="D92" s="497"/>
      <c r="E92" s="471"/>
      <c r="F92" s="472"/>
      <c r="G92" s="472"/>
      <c r="H92" s="498"/>
      <c r="I92" s="436"/>
      <c r="J92" s="415"/>
      <c r="K92" s="415"/>
      <c r="L92" s="415"/>
      <c r="M92" s="635"/>
    </row>
    <row r="93" spans="2:13" ht="15" customHeight="1">
      <c r="B93" s="422"/>
      <c r="C93" s="499" t="str">
        <f>PLNÁ!C249</f>
        <v>IV.</v>
      </c>
      <c r="D93" s="500" t="str">
        <f>PLNÁ!D249</f>
        <v>Výnosy z dlouhodobého finančního majetku - podíly</v>
      </c>
      <c r="E93" s="501"/>
      <c r="F93" s="472"/>
      <c r="G93" s="322" t="str">
        <f>PLNÁ!G249</f>
        <v>31</v>
      </c>
      <c r="H93" s="328" t="str">
        <f>PLNÁ!H249</f>
        <v>IV.1.+IV.2.</v>
      </c>
      <c r="I93" s="436"/>
      <c r="J93" s="378" t="s">
        <v>311</v>
      </c>
      <c r="K93" s="414"/>
      <c r="L93" s="414"/>
      <c r="M93" s="635"/>
    </row>
    <row r="94" spans="2:13" ht="15" customHeight="1">
      <c r="B94" s="422"/>
      <c r="C94" s="499" t="str">
        <f>PLNÁ!C259</f>
        <v>G.</v>
      </c>
      <c r="D94" s="500" t="str">
        <f>PLNÁ!D259</f>
        <v>Náklady vynaložené na prodané podíly</v>
      </c>
      <c r="E94" s="501"/>
      <c r="F94" s="472"/>
      <c r="G94" s="322" t="str">
        <f>PLNÁ!G259</f>
        <v>34</v>
      </c>
      <c r="H94" s="328">
        <f>PLNÁ!H259</f>
        <v>0</v>
      </c>
      <c r="I94" s="436"/>
      <c r="J94" s="378" t="s">
        <v>311</v>
      </c>
      <c r="K94" s="414"/>
      <c r="L94" s="414"/>
      <c r="M94" s="635"/>
    </row>
    <row r="95" spans="2:13" ht="15" customHeight="1">
      <c r="B95" s="422"/>
      <c r="C95" s="499" t="str">
        <f>PLNÁ!C260</f>
        <v>V.</v>
      </c>
      <c r="D95" s="500" t="str">
        <f>PLNÁ!D260</f>
        <v>Výnosy z ostatního dlouhodobého finančního majetku</v>
      </c>
      <c r="E95" s="501"/>
      <c r="F95" s="472"/>
      <c r="G95" s="322" t="str">
        <f>PLNÁ!G260</f>
        <v>35</v>
      </c>
      <c r="H95" s="328" t="str">
        <f>PLNÁ!H260</f>
        <v>V.1.+V.2.</v>
      </c>
      <c r="I95" s="436"/>
      <c r="J95" s="378" t="s">
        <v>311</v>
      </c>
      <c r="K95" s="414"/>
      <c r="L95" s="414"/>
      <c r="M95" s="635"/>
    </row>
    <row r="96" spans="2:13" ht="15" customHeight="1">
      <c r="B96" s="422"/>
      <c r="C96" s="499" t="str">
        <f>PLNÁ!C263</f>
        <v>H.</v>
      </c>
      <c r="D96" s="500" t="str">
        <f>PLNÁ!D263</f>
        <v>Náklady související s ostatním dlouhodobým majetkem</v>
      </c>
      <c r="E96" s="501"/>
      <c r="F96" s="472"/>
      <c r="G96" s="322" t="str">
        <f>PLNÁ!G263</f>
        <v>38</v>
      </c>
      <c r="H96" s="328">
        <f>PLNÁ!H263</f>
        <v>0</v>
      </c>
      <c r="I96" s="436"/>
      <c r="J96" s="378" t="s">
        <v>311</v>
      </c>
      <c r="K96" s="414"/>
      <c r="L96" s="414"/>
      <c r="M96" s="635"/>
    </row>
    <row r="97" spans="2:13" ht="15" customHeight="1">
      <c r="B97" s="422"/>
      <c r="C97" s="499" t="str">
        <f>PLNÁ!C264</f>
        <v>VI.</v>
      </c>
      <c r="D97" s="500" t="str">
        <f>PLNÁ!D264</f>
        <v>Výnosové úroky a podobné výnosy</v>
      </c>
      <c r="E97" s="501"/>
      <c r="F97" s="472"/>
      <c r="G97" s="322" t="str">
        <f>PLNÁ!G264</f>
        <v>39</v>
      </c>
      <c r="H97" s="328" t="str">
        <f>PLNÁ!H264</f>
        <v>VI.1.+VI.2.</v>
      </c>
      <c r="I97" s="436"/>
      <c r="J97" s="378" t="s">
        <v>311</v>
      </c>
      <c r="K97" s="414"/>
      <c r="L97" s="414"/>
      <c r="M97" s="635"/>
    </row>
    <row r="98" spans="2:13" ht="15" customHeight="1">
      <c r="B98" s="422"/>
      <c r="C98" s="499" t="str">
        <f>PLNÁ!C268</f>
        <v>I.</v>
      </c>
      <c r="D98" s="500" t="str">
        <f>PLNÁ!D268</f>
        <v>Úpravy hodnot a rezervy ve finanční oblasti</v>
      </c>
      <c r="E98" s="501"/>
      <c r="F98" s="472"/>
      <c r="G98" s="322" t="str">
        <f>PLNÁ!G268</f>
        <v>42</v>
      </c>
      <c r="H98" s="328">
        <f>PLNÁ!H268</f>
        <v>0</v>
      </c>
      <c r="I98" s="436"/>
      <c r="J98" s="378" t="s">
        <v>311</v>
      </c>
      <c r="K98" s="414"/>
      <c r="L98" s="414"/>
      <c r="M98" s="635"/>
    </row>
    <row r="99" spans="2:13" ht="15" customHeight="1">
      <c r="B99" s="422"/>
      <c r="C99" s="499" t="str">
        <f>PLNÁ!C269</f>
        <v>J.</v>
      </c>
      <c r="D99" s="500" t="str">
        <f>PLNÁ!D269</f>
        <v>Nákladové úroky a podobné náklady</v>
      </c>
      <c r="E99" s="501"/>
      <c r="F99" s="472"/>
      <c r="G99" s="322" t="str">
        <f>PLNÁ!G269</f>
        <v>43</v>
      </c>
      <c r="H99" s="328" t="str">
        <f>PLNÁ!H269</f>
        <v>J.1.+J.2.</v>
      </c>
      <c r="I99" s="436"/>
      <c r="J99" s="378" t="s">
        <v>311</v>
      </c>
      <c r="K99" s="414"/>
      <c r="L99" s="414"/>
      <c r="M99" s="635"/>
    </row>
    <row r="100" spans="2:13" ht="15" customHeight="1">
      <c r="B100" s="422"/>
      <c r="C100" s="499" t="str">
        <f>PLNÁ!C273</f>
        <v>VII.</v>
      </c>
      <c r="D100" s="500" t="str">
        <f>PLNÁ!D273</f>
        <v>Ostatní finanční výnosy</v>
      </c>
      <c r="E100" s="501"/>
      <c r="F100" s="472"/>
      <c r="G100" s="322" t="str">
        <f>PLNÁ!G273</f>
        <v>46</v>
      </c>
      <c r="H100" s="328">
        <f>PLNÁ!H273</f>
        <v>0</v>
      </c>
      <c r="I100" s="436"/>
      <c r="J100" s="378" t="s">
        <v>311</v>
      </c>
      <c r="K100" s="414"/>
      <c r="L100" s="414"/>
      <c r="M100" s="635"/>
    </row>
    <row r="101" spans="2:13" ht="15" customHeight="1">
      <c r="B101" s="422"/>
      <c r="C101" s="499" t="str">
        <f>PLNÁ!C277</f>
        <v>K.</v>
      </c>
      <c r="D101" s="500" t="str">
        <f>PLNÁ!D277</f>
        <v>Ostatní finanční náklady</v>
      </c>
      <c r="E101" s="501"/>
      <c r="F101" s="472"/>
      <c r="G101" s="322" t="str">
        <f>PLNÁ!G277</f>
        <v>47</v>
      </c>
      <c r="H101" s="328">
        <f>PLNÁ!H277</f>
        <v>0</v>
      </c>
      <c r="I101" s="436"/>
      <c r="J101" s="378" t="s">
        <v>311</v>
      </c>
      <c r="K101" s="414"/>
      <c r="L101" s="414"/>
      <c r="M101" s="635"/>
    </row>
    <row r="102" spans="2:13" ht="15" customHeight="1">
      <c r="B102" s="422" t="str">
        <f>PLNÁ!B283</f>
        <v>*</v>
      </c>
      <c r="C102" s="502" t="str">
        <f>PLNÁ!C283</f>
        <v>*2</v>
      </c>
      <c r="D102" s="503" t="str">
        <f>PLNÁ!D283</f>
        <v>Finanční výsledek hospodaření (+/-)</v>
      </c>
      <c r="E102" s="504"/>
      <c r="F102" s="478" t="str">
        <f>PLNÁ!F283</f>
        <v>48</v>
      </c>
      <c r="G102" s="331" t="str">
        <f>PLNÁ!G283</f>
        <v>48</v>
      </c>
      <c r="H102" s="368" t="str">
        <f>PLNÁ!H283</f>
        <v>IV.+V.+VI.+VII.-G.-V.-H.-I.-J.-K.</v>
      </c>
      <c r="I102" s="435"/>
      <c r="J102" s="378" t="s">
        <v>311</v>
      </c>
      <c r="K102" s="415">
        <f>K93-K94+K95-K96+K97-K98-K99+K100-K101</f>
        <v>0</v>
      </c>
      <c r="L102" s="415">
        <f>L93-L94+L95-L96+L97-L98-L99+L100-L101</f>
        <v>0</v>
      </c>
      <c r="M102" s="635"/>
    </row>
    <row r="103" spans="2:13" ht="30.75" customHeight="1">
      <c r="B103" s="422"/>
      <c r="C103" s="502" t="str">
        <f>PLNÁ!C284</f>
        <v>**3</v>
      </c>
      <c r="D103" s="503" t="str">
        <f>PLNÁ!D284</f>
        <v>Výsledek hospodaření před zdaněním</v>
      </c>
      <c r="E103" s="504"/>
      <c r="F103" s="478"/>
      <c r="G103" s="331" t="str">
        <f>PLNÁ!G284</f>
        <v>49</v>
      </c>
      <c r="H103" s="368" t="str">
        <f>PLNÁ!H284</f>
        <v>I.+II.+III.+IV.+V.+VI.+VII.-A.-B.-C.-D.-E.-F.-G.-V.-H.-I.-J.-K.</v>
      </c>
      <c r="I103" s="435"/>
      <c r="J103" s="378" t="s">
        <v>311</v>
      </c>
      <c r="K103" s="415">
        <f>K91+K102</f>
        <v>0</v>
      </c>
      <c r="L103" s="415">
        <f>L91+L102</f>
        <v>0</v>
      </c>
      <c r="M103" s="635"/>
    </row>
    <row r="104" spans="2:13" ht="15.75" customHeight="1">
      <c r="B104" s="438" t="str">
        <f>PLNÁ!B252</f>
        <v>    VI.</v>
      </c>
      <c r="C104" s="469"/>
      <c r="D104" s="493" t="str">
        <f>PLNÁ!D252</f>
        <v>Tržby z prodeje CP a podílů (vkladů)</v>
      </c>
      <c r="E104" s="471"/>
      <c r="F104" s="472" t="str">
        <f>PLNÁ!F252</f>
        <v>31</v>
      </c>
      <c r="G104" s="472"/>
      <c r="H104" s="470"/>
      <c r="I104" s="436"/>
      <c r="J104" s="423"/>
      <c r="K104" s="387" t="s">
        <v>311</v>
      </c>
      <c r="L104" s="387" t="s">
        <v>311</v>
      </c>
      <c r="M104" s="635"/>
    </row>
    <row r="105" spans="2:13" ht="15" customHeight="1">
      <c r="B105" s="438" t="str">
        <f>PLNÁ!B253</f>
        <v> J.</v>
      </c>
      <c r="C105" s="469"/>
      <c r="D105" s="493" t="str">
        <f>PLNÁ!D253</f>
        <v>Prodané CP a podíly (vklady)</v>
      </c>
      <c r="E105" s="471"/>
      <c r="F105" s="472" t="str">
        <f>PLNÁ!F253</f>
        <v>32</v>
      </c>
      <c r="G105" s="472"/>
      <c r="H105" s="470"/>
      <c r="I105" s="436"/>
      <c r="J105" s="423"/>
      <c r="K105" s="387" t="s">
        <v>311</v>
      </c>
      <c r="L105" s="387" t="s">
        <v>311</v>
      </c>
      <c r="M105" s="635"/>
    </row>
    <row r="106" spans="2:13" ht="15" customHeight="1">
      <c r="B106" s="438" t="str">
        <f>PLNÁ!B254</f>
        <v>   VII.</v>
      </c>
      <c r="C106" s="469"/>
      <c r="D106" s="470" t="str">
        <f>PLNÁ!D254</f>
        <v>Výnosy z dlouhodobého finančního majetku</v>
      </c>
      <c r="E106" s="471"/>
      <c r="F106" s="472" t="str">
        <f>PLNÁ!F254</f>
        <v>33</v>
      </c>
      <c r="G106" s="472"/>
      <c r="H106" s="470"/>
      <c r="I106" s="436"/>
      <c r="J106" s="423"/>
      <c r="K106" s="387" t="s">
        <v>311</v>
      </c>
      <c r="L106" s="387" t="s">
        <v>311</v>
      </c>
      <c r="M106" s="635"/>
    </row>
    <row r="107" spans="2:13" ht="15" customHeight="1">
      <c r="B107" s="438" t="str">
        <f>PLNÁ!B258</f>
        <v>  VIII.</v>
      </c>
      <c r="C107" s="469"/>
      <c r="D107" s="470" t="str">
        <f>PLNÁ!D258</f>
        <v>Výnosy z krátkodobého finančního majetku</v>
      </c>
      <c r="E107" s="471"/>
      <c r="F107" s="472" t="str">
        <f>PLNÁ!F258</f>
        <v>37</v>
      </c>
      <c r="G107" s="472"/>
      <c r="H107" s="470"/>
      <c r="I107" s="436"/>
      <c r="J107" s="423"/>
      <c r="K107" s="387" t="s">
        <v>311</v>
      </c>
      <c r="L107" s="387" t="s">
        <v>311</v>
      </c>
      <c r="M107" s="635"/>
    </row>
    <row r="108" spans="2:13" ht="15" customHeight="1">
      <c r="B108" s="438" t="str">
        <f>PLNÁ!B278</f>
        <v>K.</v>
      </c>
      <c r="C108" s="469"/>
      <c r="D108" s="470" t="str">
        <f>PLNÁ!D278</f>
        <v>Náklady z finančního majetku</v>
      </c>
      <c r="E108" s="471"/>
      <c r="F108" s="472" t="str">
        <f>PLNÁ!F278</f>
        <v>38</v>
      </c>
      <c r="G108" s="472"/>
      <c r="H108" s="470"/>
      <c r="I108" s="436"/>
      <c r="J108" s="423"/>
      <c r="K108" s="387" t="s">
        <v>311</v>
      </c>
      <c r="L108" s="387" t="s">
        <v>311</v>
      </c>
      <c r="M108" s="635"/>
    </row>
    <row r="109" spans="2:13" ht="15" customHeight="1">
      <c r="B109" s="438" t="str">
        <f>PLNÁ!B274</f>
        <v>IX.   </v>
      </c>
      <c r="C109" s="469"/>
      <c r="D109" s="470" t="str">
        <f>PLNÁ!D274</f>
        <v>Výnosy z přecenění CP a derivátů</v>
      </c>
      <c r="E109" s="471"/>
      <c r="F109" s="472" t="str">
        <f>PLNÁ!F274</f>
        <v>39</v>
      </c>
      <c r="G109" s="472"/>
      <c r="H109" s="470"/>
      <c r="I109" s="436"/>
      <c r="J109" s="423"/>
      <c r="K109" s="387" t="s">
        <v>311</v>
      </c>
      <c r="L109" s="387" t="s">
        <v>311</v>
      </c>
      <c r="M109" s="635"/>
    </row>
    <row r="110" spans="2:13" ht="15" customHeight="1">
      <c r="B110" s="438" t="str">
        <f>PLNÁ!B279</f>
        <v>L.</v>
      </c>
      <c r="C110" s="469"/>
      <c r="D110" s="470" t="str">
        <f>PLNÁ!D279</f>
        <v>Náklady z přecenění CP a derivátů</v>
      </c>
      <c r="E110" s="471"/>
      <c r="F110" s="472" t="str">
        <f>PLNÁ!F279</f>
        <v>40</v>
      </c>
      <c r="G110" s="472"/>
      <c r="H110" s="470"/>
      <c r="I110" s="436"/>
      <c r="J110" s="423"/>
      <c r="K110" s="387" t="s">
        <v>311</v>
      </c>
      <c r="L110" s="387" t="s">
        <v>311</v>
      </c>
      <c r="M110" s="635"/>
    </row>
    <row r="111" spans="2:13" ht="15" customHeight="1">
      <c r="B111" s="438" t="str">
        <f>PLNÁ!B280</f>
        <v>M.</v>
      </c>
      <c r="C111" s="469"/>
      <c r="D111" s="470" t="str">
        <f>PLNÁ!D280</f>
        <v>Změna stavu rezerv a opravných položek ve finanční oblasti</v>
      </c>
      <c r="E111" s="471"/>
      <c r="F111" s="472" t="str">
        <f>PLNÁ!F280</f>
        <v>41</v>
      </c>
      <c r="G111" s="472"/>
      <c r="H111" s="470"/>
      <c r="I111" s="436"/>
      <c r="J111" s="423"/>
      <c r="K111" s="387" t="s">
        <v>311</v>
      </c>
      <c r="L111" s="387" t="s">
        <v>311</v>
      </c>
      <c r="M111" s="635"/>
    </row>
    <row r="112" spans="2:13" ht="15" customHeight="1">
      <c r="B112" s="438" t="str">
        <f>PLNÁ!B267</f>
        <v>   X.</v>
      </c>
      <c r="C112" s="469"/>
      <c r="D112" s="470" t="str">
        <f>PLNÁ!D267</f>
        <v>Výnosové úroky</v>
      </c>
      <c r="E112" s="471"/>
      <c r="F112" s="472" t="str">
        <f>PLNÁ!F267</f>
        <v>42</v>
      </c>
      <c r="G112" s="472"/>
      <c r="H112" s="470"/>
      <c r="I112" s="436"/>
      <c r="J112" s="423"/>
      <c r="K112" s="387" t="s">
        <v>311</v>
      </c>
      <c r="L112" s="387" t="s">
        <v>311</v>
      </c>
      <c r="M112" s="635"/>
    </row>
    <row r="113" spans="2:13" ht="15.75" customHeight="1">
      <c r="B113" s="438" t="str">
        <f>PLNÁ!B272</f>
        <v>N.</v>
      </c>
      <c r="C113" s="469"/>
      <c r="D113" s="470" t="str">
        <f>PLNÁ!D272</f>
        <v>Nákladové úroky</v>
      </c>
      <c r="E113" s="471"/>
      <c r="F113" s="472" t="str">
        <f>PLNÁ!F272</f>
        <v>43</v>
      </c>
      <c r="G113" s="472"/>
      <c r="H113" s="470"/>
      <c r="I113" s="436"/>
      <c r="J113" s="423"/>
      <c r="K113" s="387" t="s">
        <v>311</v>
      </c>
      <c r="L113" s="387" t="s">
        <v>311</v>
      </c>
      <c r="M113" s="635"/>
    </row>
    <row r="114" spans="2:13" ht="15" customHeight="1">
      <c r="B114" s="438" t="str">
        <f>PLNÁ!B275</f>
        <v> XI.</v>
      </c>
      <c r="C114" s="469"/>
      <c r="D114" s="470" t="str">
        <f>PLNÁ!D275</f>
        <v>Ostatní finanční výnosy</v>
      </c>
      <c r="E114" s="471"/>
      <c r="F114" s="472" t="str">
        <f>PLNÁ!F275</f>
        <v>44</v>
      </c>
      <c r="G114" s="472"/>
      <c r="H114" s="470"/>
      <c r="I114" s="436"/>
      <c r="J114" s="423"/>
      <c r="K114" s="387" t="s">
        <v>311</v>
      </c>
      <c r="L114" s="387" t="s">
        <v>311</v>
      </c>
      <c r="M114" s="635"/>
    </row>
    <row r="115" spans="2:13" ht="15" customHeight="1">
      <c r="B115" s="438" t="str">
        <f>PLNÁ!B281</f>
        <v>O.</v>
      </c>
      <c r="C115" s="469"/>
      <c r="D115" s="470" t="str">
        <f>PLNÁ!D281</f>
        <v>Ostatní finanční náklady</v>
      </c>
      <c r="E115" s="471"/>
      <c r="F115" s="472" t="str">
        <f>PLNÁ!F281</f>
        <v>45</v>
      </c>
      <c r="G115" s="472"/>
      <c r="H115" s="470"/>
      <c r="I115" s="436"/>
      <c r="J115" s="423"/>
      <c r="K115" s="387" t="s">
        <v>311</v>
      </c>
      <c r="L115" s="387" t="s">
        <v>311</v>
      </c>
      <c r="M115" s="635"/>
    </row>
    <row r="116" spans="2:13" ht="15" customHeight="1">
      <c r="B116" s="438" t="str">
        <f>PLNÁ!B276</f>
        <v>XII.</v>
      </c>
      <c r="C116" s="469"/>
      <c r="D116" s="470" t="str">
        <f>PLNÁ!D276</f>
        <v>Převod finančních výnosů</v>
      </c>
      <c r="E116" s="471"/>
      <c r="F116" s="472" t="str">
        <f>PLNÁ!F276</f>
        <v>46</v>
      </c>
      <c r="G116" s="472"/>
      <c r="H116" s="470"/>
      <c r="I116" s="436"/>
      <c r="J116" s="423"/>
      <c r="K116" s="387" t="s">
        <v>311</v>
      </c>
      <c r="L116" s="387" t="s">
        <v>311</v>
      </c>
      <c r="M116" s="635"/>
    </row>
    <row r="117" spans="2:13" ht="15" customHeight="1">
      <c r="B117" s="438" t="str">
        <f>PLNÁ!B282</f>
        <v>P.</v>
      </c>
      <c r="C117" s="469"/>
      <c r="D117" s="470" t="str">
        <f>PLNÁ!D282</f>
        <v>Převod finančních nákladů</v>
      </c>
      <c r="E117" s="471"/>
      <c r="F117" s="472" t="str">
        <f>PLNÁ!F282</f>
        <v>47</v>
      </c>
      <c r="G117" s="472"/>
      <c r="H117" s="470"/>
      <c r="I117" s="436"/>
      <c r="J117" s="423"/>
      <c r="K117" s="387" t="s">
        <v>311</v>
      </c>
      <c r="L117" s="387" t="s">
        <v>311</v>
      </c>
      <c r="M117" s="635"/>
    </row>
    <row r="118" spans="2:13" ht="15" customHeight="1">
      <c r="B118" s="438" t="str">
        <f>PLNÁ!B283</f>
        <v>*</v>
      </c>
      <c r="C118" s="502" t="str">
        <f>PLNÁ!C283</f>
        <v>*2</v>
      </c>
      <c r="D118" s="476" t="str">
        <f>PLNÁ!D283</f>
        <v>Finanční výsledek hospodaření (+/-)</v>
      </c>
      <c r="E118" s="477"/>
      <c r="F118" s="478" t="str">
        <f>PLNÁ!F283</f>
        <v>48</v>
      </c>
      <c r="G118" s="478" t="str">
        <f>PLNÁ!G283</f>
        <v>48</v>
      </c>
      <c r="H118" s="505" t="str">
        <f>PLNÁ!H283</f>
        <v>IV.+V.+VI.+VII.-G.-V.-H.-I.-J.-K.</v>
      </c>
      <c r="I118" s="435"/>
      <c r="J118" s="415">
        <f>J104-J105+J106+J107-J108+J109-J110-J111+J112-J113+J114-J115+J116-J117</f>
        <v>0</v>
      </c>
      <c r="K118" s="415">
        <f>K102</f>
        <v>0</v>
      </c>
      <c r="L118" s="415">
        <f>L102</f>
        <v>0</v>
      </c>
      <c r="M118" s="635"/>
    </row>
    <row r="119" spans="2:13" ht="15" customHeight="1">
      <c r="B119" s="438" t="str">
        <f>PLNÁ!B289</f>
        <v>Q.</v>
      </c>
      <c r="C119" s="499" t="s">
        <v>572</v>
      </c>
      <c r="D119" s="474" t="str">
        <f>PLNÁ!D289</f>
        <v>Daň z příjmů za běžnou činnost</v>
      </c>
      <c r="E119" s="471"/>
      <c r="F119" s="472" t="str">
        <f>PLNÁ!F289</f>
        <v>49</v>
      </c>
      <c r="G119" s="472"/>
      <c r="H119" s="473"/>
      <c r="I119" s="436"/>
      <c r="J119" s="419"/>
      <c r="K119" s="418"/>
      <c r="L119" s="418"/>
      <c r="M119" s="635"/>
    </row>
    <row r="120" spans="2:14" ht="15" customHeight="1">
      <c r="B120" s="438" t="str">
        <f>PLNÁ!B292</f>
        <v>**</v>
      </c>
      <c r="C120" s="475"/>
      <c r="D120" s="476" t="str">
        <f>PLNÁ!D292</f>
        <v>Hosp. výsledek za běžnou činnost</v>
      </c>
      <c r="E120" s="477"/>
      <c r="F120" s="478" t="str">
        <f>PLNÁ!F292</f>
        <v>52</v>
      </c>
      <c r="G120" s="478"/>
      <c r="H120" s="479"/>
      <c r="I120" s="435"/>
      <c r="J120" s="415">
        <f>+J91+J118-J119</f>
        <v>0</v>
      </c>
      <c r="K120" s="416">
        <f>+K91+K118-K119</f>
        <v>0</v>
      </c>
      <c r="L120" s="416">
        <f>+L91+L118-L119</f>
        <v>0</v>
      </c>
      <c r="M120" s="635"/>
      <c r="N120" s="93"/>
    </row>
    <row r="121" spans="2:14" ht="15" customHeight="1">
      <c r="B121" s="438" t="str">
        <f>PLNÁ!B293</f>
        <v>XIII.</v>
      </c>
      <c r="C121" s="469"/>
      <c r="D121" s="470" t="str">
        <f>PLNÁ!D293</f>
        <v>Mimořádné výnosy</v>
      </c>
      <c r="E121" s="471"/>
      <c r="F121" s="472" t="str">
        <f>PLNÁ!F293</f>
        <v>53</v>
      </c>
      <c r="G121" s="472"/>
      <c r="H121" s="473"/>
      <c r="I121" s="436"/>
      <c r="J121" s="419"/>
      <c r="K121" s="387" t="s">
        <v>311</v>
      </c>
      <c r="L121" s="387" t="s">
        <v>311</v>
      </c>
      <c r="M121" s="635"/>
      <c r="N121" s="93"/>
    </row>
    <row r="122" spans="2:14" ht="15" customHeight="1">
      <c r="B122" s="438" t="str">
        <f>PLNÁ!B294</f>
        <v>R.</v>
      </c>
      <c r="C122" s="469"/>
      <c r="D122" s="470" t="str">
        <f>PLNÁ!D294</f>
        <v>Mimořádné náklady</v>
      </c>
      <c r="E122" s="471"/>
      <c r="F122" s="472" t="str">
        <f>PLNÁ!F294</f>
        <v>54</v>
      </c>
      <c r="G122" s="472"/>
      <c r="H122" s="473"/>
      <c r="I122" s="436"/>
      <c r="J122" s="419"/>
      <c r="K122" s="387" t="s">
        <v>311</v>
      </c>
      <c r="L122" s="387" t="s">
        <v>311</v>
      </c>
      <c r="M122" s="635"/>
      <c r="N122" s="93"/>
    </row>
    <row r="123" spans="2:14" ht="15" customHeight="1">
      <c r="B123" s="438" t="str">
        <f>PLNÁ!B295</f>
        <v>S.</v>
      </c>
      <c r="C123" s="469"/>
      <c r="D123" s="474" t="str">
        <f>PLNÁ!D295</f>
        <v>Daň z příjmů z mimořádné činnosti</v>
      </c>
      <c r="E123" s="471"/>
      <c r="F123" s="472" t="str">
        <f>PLNÁ!F295</f>
        <v>55</v>
      </c>
      <c r="G123" s="472"/>
      <c r="H123" s="473"/>
      <c r="I123" s="436"/>
      <c r="J123" s="419"/>
      <c r="K123" s="387" t="s">
        <v>311</v>
      </c>
      <c r="L123" s="387" t="s">
        <v>311</v>
      </c>
      <c r="M123" s="635"/>
      <c r="N123" s="93"/>
    </row>
    <row r="124" spans="2:14" ht="15" customHeight="1">
      <c r="B124" s="438" t="str">
        <f>PLNÁ!B298</f>
        <v>*</v>
      </c>
      <c r="C124" s="475"/>
      <c r="D124" s="476" t="str">
        <f>PLNÁ!D298</f>
        <v>Mimořádný hospodářský výsledek</v>
      </c>
      <c r="E124" s="477"/>
      <c r="F124" s="478" t="str">
        <f>PLNÁ!F298</f>
        <v>58</v>
      </c>
      <c r="G124" s="478"/>
      <c r="H124" s="479"/>
      <c r="I124" s="435"/>
      <c r="J124" s="415">
        <f>J121-J122-J123</f>
        <v>0</v>
      </c>
      <c r="K124" s="386" t="s">
        <v>311</v>
      </c>
      <c r="L124" s="386" t="s">
        <v>311</v>
      </c>
      <c r="M124" s="635"/>
      <c r="N124" s="93"/>
    </row>
    <row r="125" spans="2:14" ht="15" customHeight="1">
      <c r="B125" s="438" t="str">
        <f>PLNÁ!B301</f>
        <v>T.</v>
      </c>
      <c r="C125" s="469" t="str">
        <f>PLNÁ!C301</f>
        <v>M.</v>
      </c>
      <c r="D125" s="470" t="str">
        <f>PLNÁ!D301</f>
        <v>Převod podílu na HV společníkům</v>
      </c>
      <c r="E125" s="471"/>
      <c r="F125" s="472" t="str">
        <f>PLNÁ!F301</f>
        <v>59</v>
      </c>
      <c r="G125" s="472" t="str">
        <f>PLNÁ!G301</f>
        <v>54</v>
      </c>
      <c r="H125" s="506"/>
      <c r="I125" s="436"/>
      <c r="J125" s="419"/>
      <c r="K125" s="418"/>
      <c r="L125" s="418"/>
      <c r="M125" s="635"/>
      <c r="N125" s="93"/>
    </row>
    <row r="126" spans="2:14" ht="15" customHeight="1">
      <c r="B126" s="302" t="str">
        <f>PLNÁ!B300</f>
        <v>***</v>
      </c>
      <c r="C126" s="507"/>
      <c r="D126" s="476" t="str">
        <f>PLNÁ!D300</f>
        <v>Hospodářský výsledek za účetní období</v>
      </c>
      <c r="E126" s="477"/>
      <c r="F126" s="478" t="str">
        <f>PLNÁ!F300</f>
        <v>60</v>
      </c>
      <c r="G126" s="478"/>
      <c r="H126" s="479"/>
      <c r="I126" s="435"/>
      <c r="J126" s="415">
        <f>+J120+J124-J125</f>
        <v>0</v>
      </c>
      <c r="K126" s="416">
        <f>+K120-K125</f>
        <v>0</v>
      </c>
      <c r="L126" s="416">
        <f>+L120-L125</f>
        <v>0</v>
      </c>
      <c r="M126" s="635"/>
      <c r="N126" s="93"/>
    </row>
    <row r="127" spans="2:14" ht="15" customHeight="1" thickBot="1">
      <c r="B127" s="302" t="str">
        <f>PLNÁ!B303</f>
        <v>****</v>
      </c>
      <c r="C127" s="507"/>
      <c r="D127" s="508" t="str">
        <f>PLNÁ!D303</f>
        <v>Hospodářský výsledek před zdaněním</v>
      </c>
      <c r="E127" s="509"/>
      <c r="F127" s="510" t="str">
        <f>PLNÁ!F303</f>
        <v>61</v>
      </c>
      <c r="G127" s="510"/>
      <c r="H127" s="511" t="str">
        <f>PLNÁ!H303</f>
        <v> **3</v>
      </c>
      <c r="I127" s="435"/>
      <c r="J127" s="424">
        <f>J91+J118+J121-J122</f>
        <v>0</v>
      </c>
      <c r="K127" s="425">
        <f>K91+K118</f>
        <v>0</v>
      </c>
      <c r="L127" s="425">
        <f>L91+L118</f>
        <v>0</v>
      </c>
      <c r="M127" s="635"/>
      <c r="N127" s="93"/>
    </row>
    <row r="128" ht="15" customHeight="1" hidden="1">
      <c r="M128" s="637"/>
    </row>
    <row r="129" ht="15" customHeight="1" hidden="1">
      <c r="M129" s="637"/>
    </row>
    <row r="130" ht="15" customHeight="1" hidden="1" thickBot="1">
      <c r="M130" s="637"/>
    </row>
    <row r="131" spans="2:14" ht="15" customHeight="1" thickBot="1">
      <c r="B131" s="146"/>
      <c r="C131" s="146"/>
      <c r="D131" s="148" t="s">
        <v>329</v>
      </c>
      <c r="E131" s="71"/>
      <c r="F131" s="298"/>
      <c r="G131" s="298"/>
      <c r="H131" s="300"/>
      <c r="I131" s="99"/>
      <c r="J131" s="153">
        <f>J126-J44</f>
        <v>0</v>
      </c>
      <c r="K131" s="72">
        <f>K126-K44</f>
        <v>0</v>
      </c>
      <c r="L131" s="72">
        <f>L126-L44</f>
        <v>0</v>
      </c>
      <c r="M131" s="638"/>
      <c r="N131" s="93">
        <f>IF(J131&lt;&gt;0,1,IF(K131&lt;&gt;0,1,IF(L131&lt;&gt;0,1,0)))</f>
        <v>0</v>
      </c>
    </row>
    <row r="132" spans="2:15" ht="15" customHeight="1" thickBot="1">
      <c r="B132" s="19"/>
      <c r="C132" s="19"/>
      <c r="D132" s="512" t="s">
        <v>312</v>
      </c>
      <c r="E132" s="513"/>
      <c r="F132" s="299"/>
      <c r="G132" s="299"/>
      <c r="H132" s="301"/>
      <c r="I132" s="6"/>
      <c r="J132" s="691" t="s">
        <v>313</v>
      </c>
      <c r="K132" s="694"/>
      <c r="L132" s="695"/>
      <c r="M132" s="639"/>
      <c r="N132" s="96"/>
      <c r="O132" s="96"/>
    </row>
    <row r="133" spans="2:15" ht="15" customHeight="1" hidden="1">
      <c r="B133" s="78"/>
      <c r="C133" s="78"/>
      <c r="D133" s="514" t="s">
        <v>314</v>
      </c>
      <c r="E133" s="515"/>
      <c r="F133" s="516" t="s">
        <v>232</v>
      </c>
      <c r="G133" s="516" t="s">
        <v>232</v>
      </c>
      <c r="H133" s="517" t="s">
        <v>315</v>
      </c>
      <c r="I133" s="57"/>
      <c r="J133" s="430" t="s">
        <v>311</v>
      </c>
      <c r="K133" s="430" t="s">
        <v>311</v>
      </c>
      <c r="L133" s="100"/>
      <c r="M133" s="640"/>
      <c r="N133" s="96"/>
      <c r="O133" s="96"/>
    </row>
    <row r="134" spans="2:15" ht="15" customHeight="1" hidden="1">
      <c r="B134" s="78"/>
      <c r="C134" s="78"/>
      <c r="D134" s="518" t="s">
        <v>1025</v>
      </c>
      <c r="E134" s="519"/>
      <c r="F134" s="520" t="s">
        <v>233</v>
      </c>
      <c r="G134" s="520" t="s">
        <v>233</v>
      </c>
      <c r="H134" s="517" t="s">
        <v>315</v>
      </c>
      <c r="I134" s="57"/>
      <c r="J134" s="80">
        <f>$L$9</f>
        <v>0</v>
      </c>
      <c r="K134" s="80">
        <f>$L$9</f>
        <v>0</v>
      </c>
      <c r="L134" s="101">
        <f>$L$9</f>
        <v>0</v>
      </c>
      <c r="M134" s="640"/>
      <c r="N134" s="96"/>
      <c r="O134" s="96"/>
    </row>
    <row r="135" spans="2:15" ht="15" customHeight="1" hidden="1">
      <c r="B135" s="78"/>
      <c r="C135" s="78"/>
      <c r="D135" s="521" t="s">
        <v>321</v>
      </c>
      <c r="E135" s="522"/>
      <c r="F135" s="520" t="s">
        <v>235</v>
      </c>
      <c r="G135" s="520" t="s">
        <v>235</v>
      </c>
      <c r="H135" s="517" t="s">
        <v>315</v>
      </c>
      <c r="I135" s="57"/>
      <c r="J135" s="430" t="s">
        <v>311</v>
      </c>
      <c r="K135" s="430" t="s">
        <v>311</v>
      </c>
      <c r="L135" s="102"/>
      <c r="M135" s="640"/>
      <c r="N135" s="96"/>
      <c r="O135" s="96"/>
    </row>
    <row r="136" spans="2:15" ht="15" customHeight="1" hidden="1">
      <c r="B136" s="78"/>
      <c r="C136" s="78"/>
      <c r="D136" s="518" t="s">
        <v>316</v>
      </c>
      <c r="E136" s="519"/>
      <c r="F136" s="520" t="s">
        <v>236</v>
      </c>
      <c r="G136" s="520" t="s">
        <v>236</v>
      </c>
      <c r="H136" s="517" t="s">
        <v>315</v>
      </c>
      <c r="I136" s="57"/>
      <c r="J136" s="430" t="s">
        <v>311</v>
      </c>
      <c r="K136" s="430" t="s">
        <v>311</v>
      </c>
      <c r="L136" s="102"/>
      <c r="M136" s="640"/>
      <c r="N136" s="96"/>
      <c r="O136" s="96"/>
    </row>
    <row r="137" spans="2:14" ht="15" customHeight="1" hidden="1">
      <c r="B137" s="78"/>
      <c r="C137" s="78"/>
      <c r="D137" s="518" t="s">
        <v>317</v>
      </c>
      <c r="E137" s="519"/>
      <c r="F137" s="520" t="s">
        <v>237</v>
      </c>
      <c r="G137" s="520" t="s">
        <v>237</v>
      </c>
      <c r="H137" s="517" t="s">
        <v>315</v>
      </c>
      <c r="I137" s="57"/>
      <c r="J137" s="430" t="s">
        <v>311</v>
      </c>
      <c r="K137" s="430" t="s">
        <v>311</v>
      </c>
      <c r="L137" s="102"/>
      <c r="M137" s="640"/>
      <c r="N137" s="95"/>
    </row>
    <row r="138" spans="2:13" ht="15" customHeight="1" hidden="1">
      <c r="B138" s="78"/>
      <c r="C138" s="78"/>
      <c r="D138" s="518" t="s">
        <v>318</v>
      </c>
      <c r="E138" s="519"/>
      <c r="F138" s="520" t="s">
        <v>238</v>
      </c>
      <c r="G138" s="520" t="s">
        <v>238</v>
      </c>
      <c r="H138" s="517" t="s">
        <v>315</v>
      </c>
      <c r="I138" s="57"/>
      <c r="J138" s="430" t="s">
        <v>311</v>
      </c>
      <c r="K138" s="430" t="s">
        <v>311</v>
      </c>
      <c r="L138" s="102"/>
      <c r="M138" s="640"/>
    </row>
    <row r="139" spans="2:13" ht="15" customHeight="1" hidden="1">
      <c r="B139" s="78"/>
      <c r="C139" s="78"/>
      <c r="D139" s="518" t="s">
        <v>319</v>
      </c>
      <c r="E139" s="519"/>
      <c r="F139" s="520" t="s">
        <v>239</v>
      </c>
      <c r="G139" s="520" t="s">
        <v>239</v>
      </c>
      <c r="H139" s="517" t="s">
        <v>315</v>
      </c>
      <c r="I139" s="57"/>
      <c r="J139" s="430" t="s">
        <v>311</v>
      </c>
      <c r="K139" s="430" t="s">
        <v>311</v>
      </c>
      <c r="L139" s="102"/>
      <c r="M139" s="640"/>
    </row>
    <row r="140" spans="2:13" ht="15" customHeight="1" hidden="1">
      <c r="B140" s="78"/>
      <c r="C140" s="78"/>
      <c r="D140" s="518" t="s">
        <v>320</v>
      </c>
      <c r="E140" s="519"/>
      <c r="F140" s="520" t="s">
        <v>240</v>
      </c>
      <c r="G140" s="520" t="s">
        <v>240</v>
      </c>
      <c r="H140" s="517" t="s">
        <v>315</v>
      </c>
      <c r="I140" s="57"/>
      <c r="J140" s="430" t="s">
        <v>311</v>
      </c>
      <c r="K140" s="430" t="s">
        <v>311</v>
      </c>
      <c r="L140" s="100"/>
      <c r="M140" s="640"/>
    </row>
    <row r="141" spans="2:13" ht="15" customHeight="1">
      <c r="B141" s="52"/>
      <c r="C141" s="52"/>
      <c r="D141" s="523" t="s">
        <v>1023</v>
      </c>
      <c r="E141" s="524"/>
      <c r="F141" s="525" t="s">
        <v>243</v>
      </c>
      <c r="G141" s="525" t="s">
        <v>243</v>
      </c>
      <c r="H141" s="526" t="s">
        <v>315</v>
      </c>
      <c r="I141" s="66"/>
      <c r="J141" s="251"/>
      <c r="K141" s="251"/>
      <c r="L141" s="252"/>
      <c r="M141" s="640"/>
    </row>
    <row r="142" spans="2:13" ht="15" customHeight="1" thickBot="1">
      <c r="B142" s="79"/>
      <c r="C142" s="79"/>
      <c r="D142" s="527" t="s">
        <v>1024</v>
      </c>
      <c r="E142" s="528"/>
      <c r="F142" s="529" t="s">
        <v>244</v>
      </c>
      <c r="G142" s="529" t="s">
        <v>244</v>
      </c>
      <c r="H142" s="530" t="s">
        <v>315</v>
      </c>
      <c r="I142" s="69"/>
      <c r="J142" s="253"/>
      <c r="K142" s="253"/>
      <c r="L142" s="103"/>
      <c r="M142" s="632"/>
    </row>
    <row r="143" ht="15" customHeight="1" thickTop="1">
      <c r="M143" s="278"/>
    </row>
    <row r="145" ht="15" customHeight="1">
      <c r="D145" s="714" t="s">
        <v>1308</v>
      </c>
    </row>
    <row r="146" spans="4:10" ht="15" customHeight="1" thickBot="1">
      <c r="D146" s="96"/>
      <c r="E146" s="96"/>
      <c r="F146" s="96"/>
      <c r="G146" s="96"/>
      <c r="H146" s="96"/>
      <c r="I146" s="96"/>
      <c r="J146" s="96"/>
    </row>
    <row r="147" spans="4:10" ht="15" customHeight="1">
      <c r="D147" s="715"/>
      <c r="E147" s="716"/>
      <c r="F147" s="716"/>
      <c r="G147" s="716"/>
      <c r="H147" s="716"/>
      <c r="I147" s="716"/>
      <c r="J147" s="717"/>
    </row>
    <row r="148" spans="4:10" ht="15" customHeight="1">
      <c r="D148" s="718"/>
      <c r="E148" s="719"/>
      <c r="F148" s="719"/>
      <c r="G148" s="719"/>
      <c r="H148" s="719"/>
      <c r="I148" s="719"/>
      <c r="J148" s="720"/>
    </row>
    <row r="149" spans="4:10" ht="15" customHeight="1">
      <c r="D149" s="718"/>
      <c r="E149" s="719"/>
      <c r="F149" s="719"/>
      <c r="G149" s="719"/>
      <c r="H149" s="719"/>
      <c r="I149" s="719"/>
      <c r="J149" s="720"/>
    </row>
    <row r="150" spans="4:10" ht="15" customHeight="1">
      <c r="D150" s="718"/>
      <c r="E150" s="719"/>
      <c r="F150" s="719"/>
      <c r="G150" s="719"/>
      <c r="H150" s="719"/>
      <c r="I150" s="719"/>
      <c r="J150" s="720"/>
    </row>
    <row r="151" spans="4:10" ht="15" customHeight="1">
      <c r="D151" s="718"/>
      <c r="E151" s="719"/>
      <c r="F151" s="719"/>
      <c r="G151" s="719"/>
      <c r="H151" s="719"/>
      <c r="I151" s="719"/>
      <c r="J151" s="720"/>
    </row>
    <row r="152" spans="4:10" ht="15" customHeight="1">
      <c r="D152" s="718"/>
      <c r="E152" s="719"/>
      <c r="F152" s="719"/>
      <c r="G152" s="719"/>
      <c r="H152" s="719"/>
      <c r="I152" s="719"/>
      <c r="J152" s="720"/>
    </row>
    <row r="153" spans="4:10" ht="15" customHeight="1">
      <c r="D153" s="718"/>
      <c r="E153" s="719"/>
      <c r="F153" s="719"/>
      <c r="G153" s="719"/>
      <c r="H153" s="719"/>
      <c r="I153" s="719"/>
      <c r="J153" s="720"/>
    </row>
    <row r="154" spans="4:10" ht="15" customHeight="1">
      <c r="D154" s="718"/>
      <c r="E154" s="719"/>
      <c r="F154" s="719"/>
      <c r="G154" s="719"/>
      <c r="H154" s="719"/>
      <c r="I154" s="719"/>
      <c r="J154" s="720"/>
    </row>
    <row r="155" spans="4:10" ht="15" customHeight="1">
      <c r="D155" s="718"/>
      <c r="E155" s="719"/>
      <c r="F155" s="719"/>
      <c r="G155" s="719"/>
      <c r="H155" s="719"/>
      <c r="I155" s="719"/>
      <c r="J155" s="720"/>
    </row>
    <row r="156" spans="4:10" ht="15" customHeight="1">
      <c r="D156" s="718"/>
      <c r="E156" s="719"/>
      <c r="F156" s="719"/>
      <c r="G156" s="719"/>
      <c r="H156" s="719"/>
      <c r="I156" s="719"/>
      <c r="J156" s="720"/>
    </row>
    <row r="157" spans="4:10" ht="15" customHeight="1">
      <c r="D157" s="718"/>
      <c r="E157" s="719"/>
      <c r="F157" s="719"/>
      <c r="G157" s="719"/>
      <c r="H157" s="719"/>
      <c r="I157" s="719"/>
      <c r="J157" s="720"/>
    </row>
    <row r="158" spans="4:10" ht="15" customHeight="1">
      <c r="D158" s="718"/>
      <c r="E158" s="719"/>
      <c r="F158" s="719"/>
      <c r="G158" s="719"/>
      <c r="H158" s="719"/>
      <c r="I158" s="719"/>
      <c r="J158" s="720"/>
    </row>
    <row r="159" spans="4:10" ht="15" customHeight="1">
      <c r="D159" s="718"/>
      <c r="E159" s="719"/>
      <c r="F159" s="719"/>
      <c r="G159" s="719"/>
      <c r="H159" s="719"/>
      <c r="I159" s="719"/>
      <c r="J159" s="720"/>
    </row>
    <row r="160" spans="4:10" ht="15" customHeight="1">
      <c r="D160" s="718"/>
      <c r="E160" s="719"/>
      <c r="F160" s="719"/>
      <c r="G160" s="719"/>
      <c r="H160" s="719"/>
      <c r="I160" s="719"/>
      <c r="J160" s="720"/>
    </row>
    <row r="161" spans="4:10" ht="15" customHeight="1">
      <c r="D161" s="718"/>
      <c r="E161" s="719"/>
      <c r="F161" s="719"/>
      <c r="G161" s="719"/>
      <c r="H161" s="719"/>
      <c r="I161" s="719"/>
      <c r="J161" s="720"/>
    </row>
    <row r="162" spans="4:10" ht="15" customHeight="1">
      <c r="D162" s="718"/>
      <c r="E162" s="719"/>
      <c r="F162" s="719"/>
      <c r="G162" s="719"/>
      <c r="H162" s="719"/>
      <c r="I162" s="719"/>
      <c r="J162" s="720"/>
    </row>
    <row r="163" spans="4:10" ht="15" customHeight="1">
      <c r="D163" s="718"/>
      <c r="E163" s="719"/>
      <c r="F163" s="719"/>
      <c r="G163" s="719"/>
      <c r="H163" s="719"/>
      <c r="I163" s="719"/>
      <c r="J163" s="720"/>
    </row>
    <row r="164" spans="4:10" ht="15" customHeight="1" thickBot="1">
      <c r="D164" s="721"/>
      <c r="E164" s="722"/>
      <c r="F164" s="722"/>
      <c r="G164" s="722"/>
      <c r="H164" s="722"/>
      <c r="I164" s="722"/>
      <c r="J164" s="723"/>
    </row>
  </sheetData>
  <sheetProtection password="B427" sheet="1"/>
  <mergeCells count="23">
    <mergeCell ref="D147:J164"/>
    <mergeCell ref="E5:J5"/>
    <mergeCell ref="E6:J6"/>
    <mergeCell ref="E7:J7"/>
    <mergeCell ref="E8:J8"/>
    <mergeCell ref="E9:J9"/>
    <mergeCell ref="F16:F17"/>
    <mergeCell ref="F34:F35"/>
    <mergeCell ref="J132:L132"/>
    <mergeCell ref="G14:H15"/>
    <mergeCell ref="G57:G58"/>
    <mergeCell ref="J14:J15"/>
    <mergeCell ref="G16:G17"/>
    <mergeCell ref="I16:I17"/>
    <mergeCell ref="G34:G35"/>
    <mergeCell ref="B2:M2"/>
    <mergeCell ref="F57:F58"/>
    <mergeCell ref="B16:B17"/>
    <mergeCell ref="C16:C17"/>
    <mergeCell ref="E4:J4"/>
    <mergeCell ref="G13:K13"/>
    <mergeCell ref="K14:K15"/>
    <mergeCell ref="L14:L15"/>
  </mergeCells>
  <conditionalFormatting sqref="M12">
    <cfRule type="cellIs" priority="1" dxfId="6" operator="notEqual" stopIfTrue="1">
      <formula>"Vstupy OK ! "</formula>
    </cfRule>
    <cfRule type="cellIs" priority="2" dxfId="7" operator="equal" stopIfTrue="1">
      <formula>"Vstupy OK ! "</formula>
    </cfRule>
  </conditionalFormatting>
  <printOptions headings="1"/>
  <pageMargins left="0.4" right="0.25" top="0.56" bottom="0.56" header="0.34" footer="0.17"/>
  <pageSetup fitToHeight="0" fitToWidth="1" horizontalDpi="600" verticalDpi="600" orientation="landscape" paperSize="9" scale="61" r:id="rId3"/>
  <headerFooter alignWithMargins="0">
    <oddFooter>&amp;CStránka &amp;P z 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W217"/>
  <sheetViews>
    <sheetView zoomScale="80" zoomScaleNormal="80" zoomScalePageLayoutView="0" workbookViewId="0" topLeftCell="A103">
      <selection activeCell="K118" sqref="K118"/>
    </sheetView>
  </sheetViews>
  <sheetFormatPr defaultColWidth="9.00390625" defaultRowHeight="12.75"/>
  <cols>
    <col min="1" max="1" width="1.25" style="9" customWidth="1"/>
    <col min="2" max="2" width="7.875" style="22" customWidth="1"/>
    <col min="3" max="3" width="59.625" style="23" customWidth="1"/>
    <col min="4" max="4" width="22.25390625" style="23" customWidth="1"/>
    <col min="5" max="5" width="7.625" style="23" customWidth="1"/>
    <col min="6" max="6" width="8.125" style="24" customWidth="1"/>
    <col min="7" max="7" width="29.625" style="25" customWidth="1"/>
    <col min="8" max="8" width="13.125" style="23" hidden="1" customWidth="1"/>
    <col min="9" max="11" width="13.75390625" style="9" customWidth="1"/>
    <col min="12" max="12" width="13.625" style="9" customWidth="1"/>
    <col min="13" max="13" width="9.125" style="9" hidden="1" customWidth="1"/>
    <col min="14" max="16" width="9.125" style="9" customWidth="1"/>
    <col min="17" max="17" width="25.00390625" style="9" customWidth="1"/>
    <col min="18" max="16384" width="9.125" style="9" customWidth="1"/>
  </cols>
  <sheetData>
    <row r="1" ht="7.5" customHeight="1" thickBot="1"/>
    <row r="2" spans="2:12" ht="25.5" thickBot="1">
      <c r="B2" s="700" t="s">
        <v>107</v>
      </c>
      <c r="C2" s="701"/>
      <c r="D2" s="701"/>
      <c r="E2" s="701"/>
      <c r="F2" s="701"/>
      <c r="G2" s="701"/>
      <c r="H2" s="701"/>
      <c r="I2" s="701"/>
      <c r="J2" s="701"/>
      <c r="K2" s="701"/>
      <c r="L2" s="702"/>
    </row>
    <row r="3" spans="2:12" ht="19.5" customHeight="1">
      <c r="B3" s="18"/>
      <c r="C3" s="171"/>
      <c r="D3" s="171"/>
      <c r="E3" s="171"/>
      <c r="F3" s="172"/>
      <c r="G3" s="173"/>
      <c r="H3" s="171"/>
      <c r="I3" s="174"/>
      <c r="J3" s="174"/>
      <c r="K3" s="174"/>
      <c r="L3" s="175"/>
    </row>
    <row r="4" spans="2:12" ht="19.5" customHeight="1">
      <c r="B4" s="176"/>
      <c r="C4" s="177" t="s">
        <v>299</v>
      </c>
      <c r="D4" s="703">
        <f>IF(ISNA(PLNÁ!$M$4),ZKRÁCENÁ!$E$4,PLNÁ!$E$4)</f>
        <v>0</v>
      </c>
      <c r="E4" s="704"/>
      <c r="F4" s="704"/>
      <c r="G4" s="704"/>
      <c r="H4" s="704"/>
      <c r="I4" s="704"/>
      <c r="J4" s="16"/>
      <c r="K4" s="178" t="s">
        <v>328</v>
      </c>
      <c r="L4" s="149" t="e">
        <f>IF(ISNA(PLNÁ!$M$4),ZKRÁCENÁ!$M$4,PLNÁ!$M$4)</f>
        <v>#N/A</v>
      </c>
    </row>
    <row r="5" spans="2:13" ht="19.5" customHeight="1" thickBot="1">
      <c r="B5" s="176"/>
      <c r="C5" s="156" t="s">
        <v>98</v>
      </c>
      <c r="I5" s="16"/>
      <c r="J5" s="16"/>
      <c r="K5" s="158" t="s">
        <v>99</v>
      </c>
      <c r="L5" s="179"/>
      <c r="M5" s="82"/>
    </row>
    <row r="6" spans="2:13" ht="19.5" customHeight="1" thickBot="1" thickTop="1">
      <c r="B6" s="176"/>
      <c r="C6" s="206"/>
      <c r="F6" s="178" t="s">
        <v>300</v>
      </c>
      <c r="G6" s="149">
        <f>IF(ISNA(PLNÁ!$M$4),ZKRÁCENÁ!$H$6,PLNÁ!$H$6)</f>
        <v>0</v>
      </c>
      <c r="H6" s="180"/>
      <c r="I6" s="177"/>
      <c r="J6" s="178" t="s">
        <v>338</v>
      </c>
      <c r="K6" s="149">
        <f>IF(ISNA(PLNÁ!$M$4),ZKRÁCENÁ!$L$6,PLNÁ!$L$6)</f>
        <v>0</v>
      </c>
      <c r="L6" s="181"/>
      <c r="M6" s="83">
        <v>747</v>
      </c>
    </row>
    <row r="7" spans="2:13" ht="26.25" customHeight="1" thickBot="1" thickTop="1">
      <c r="B7" s="176"/>
      <c r="C7" s="207"/>
      <c r="D7" s="158" t="s">
        <v>106</v>
      </c>
      <c r="E7" s="177"/>
      <c r="F7" s="158" t="s">
        <v>100</v>
      </c>
      <c r="G7" s="183"/>
      <c r="H7" s="184"/>
      <c r="I7" s="161"/>
      <c r="J7" s="158" t="s">
        <v>101</v>
      </c>
      <c r="K7" s="16"/>
      <c r="L7" s="179"/>
      <c r="M7" s="82"/>
    </row>
    <row r="8" spans="2:13" ht="19.5" customHeight="1" thickBot="1" thickTop="1">
      <c r="B8" s="176"/>
      <c r="C8" s="207"/>
      <c r="D8" s="178" t="s">
        <v>301</v>
      </c>
      <c r="E8" s="674">
        <f>IF(ISNA(PLNÁ!$M$4),ZKRÁCENÁ!$F$8,PLNÁ!$F$8)</f>
        <v>0</v>
      </c>
      <c r="F8" s="675"/>
      <c r="G8" s="675"/>
      <c r="H8" s="675"/>
      <c r="I8" s="675"/>
      <c r="J8" s="675"/>
      <c r="K8" s="675"/>
      <c r="L8" s="677"/>
      <c r="M8" s="82"/>
    </row>
    <row r="9" spans="2:13" ht="19.5" customHeight="1" thickBot="1" thickTop="1">
      <c r="B9" s="176"/>
      <c r="C9" s="207"/>
      <c r="D9" s="178" t="s">
        <v>333</v>
      </c>
      <c r="E9" s="705">
        <f>IF(ISNA(PLNÁ!$M$4),ZKRÁCENÁ!$F$9,PLNÁ!$F$9)</f>
        <v>0</v>
      </c>
      <c r="F9" s="706"/>
      <c r="G9" s="707"/>
      <c r="H9" s="185"/>
      <c r="I9" s="95"/>
      <c r="J9" s="178" t="s">
        <v>339</v>
      </c>
      <c r="K9" s="149">
        <f>IF(ISNA(PLNÁ!$M$4),ZKRÁCENÁ!$L$9,PLNÁ!$L$9)</f>
        <v>0</v>
      </c>
      <c r="L9" s="181"/>
      <c r="M9" s="97"/>
    </row>
    <row r="10" spans="2:13" ht="19.5" customHeight="1" thickTop="1">
      <c r="B10" s="176"/>
      <c r="C10" s="207"/>
      <c r="D10" s="158" t="s">
        <v>105</v>
      </c>
      <c r="E10" s="16"/>
      <c r="F10" s="16"/>
      <c r="G10" s="16"/>
      <c r="H10" s="182"/>
      <c r="I10" s="157"/>
      <c r="J10" s="158" t="s">
        <v>102</v>
      </c>
      <c r="K10" s="182"/>
      <c r="L10" s="186"/>
      <c r="M10" s="84">
        <v>89</v>
      </c>
    </row>
    <row r="11" spans="2:13" ht="19.5" customHeight="1">
      <c r="B11" s="176"/>
      <c r="C11" s="207"/>
      <c r="D11" s="187"/>
      <c r="E11" s="188" t="s">
        <v>302</v>
      </c>
      <c r="F11" s="149">
        <f>IF(ISNA(PLNÁ!$M$4),ZKRÁCENÁ!$G$11,PLNÁ!$G$11)</f>
        <v>1</v>
      </c>
      <c r="H11" s="189"/>
      <c r="I11" s="16"/>
      <c r="J11" s="16"/>
      <c r="K11" s="190" t="s">
        <v>303</v>
      </c>
      <c r="L11" s="149">
        <f>IF(ISNA(PLNÁ!$M$4),ZKRÁCENÁ!$M$11,PLNÁ!$M$11)</f>
        <v>0</v>
      </c>
      <c r="M11" s="84"/>
    </row>
    <row r="12" spans="2:12" ht="19.5" customHeight="1" thickBot="1">
      <c r="B12" s="176"/>
      <c r="C12" s="207"/>
      <c r="D12" s="155"/>
      <c r="E12" s="159" t="s">
        <v>104</v>
      </c>
      <c r="F12" s="226"/>
      <c r="G12" s="194"/>
      <c r="H12" s="194"/>
      <c r="I12" s="194"/>
      <c r="J12" s="194"/>
      <c r="K12" s="163" t="s">
        <v>103</v>
      </c>
      <c r="L12" s="179"/>
    </row>
    <row r="13" spans="2:13" s="8" customFormat="1" ht="19.5" customHeight="1" thickTop="1">
      <c r="B13" s="176"/>
      <c r="C13" s="207"/>
      <c r="D13" s="191"/>
      <c r="E13" s="191"/>
      <c r="F13" s="708"/>
      <c r="G13" s="709"/>
      <c r="H13" s="154"/>
      <c r="I13" s="712" t="s">
        <v>298</v>
      </c>
      <c r="J13" s="696" t="s">
        <v>298</v>
      </c>
      <c r="K13" s="698" t="s">
        <v>1298</v>
      </c>
      <c r="L13" s="698" t="s">
        <v>1301</v>
      </c>
      <c r="M13" s="85"/>
    </row>
    <row r="14" spans="2:13" s="8" customFormat="1" ht="18.75" customHeight="1" thickBot="1">
      <c r="B14" s="176"/>
      <c r="C14" s="192"/>
      <c r="D14" s="192"/>
      <c r="E14" s="192"/>
      <c r="F14" s="710"/>
      <c r="G14" s="711"/>
      <c r="H14" s="164"/>
      <c r="I14" s="713"/>
      <c r="J14" s="697"/>
      <c r="K14" s="699"/>
      <c r="L14" s="699"/>
      <c r="M14" s="85"/>
    </row>
    <row r="15" spans="2:23" s="8" customFormat="1" ht="26.25" customHeight="1">
      <c r="B15" s="18"/>
      <c r="C15" s="38" t="s">
        <v>309</v>
      </c>
      <c r="D15" s="39"/>
      <c r="E15" s="40"/>
      <c r="F15" s="681" t="s">
        <v>1083</v>
      </c>
      <c r="G15" s="10" t="s">
        <v>1297</v>
      </c>
      <c r="H15" s="672" t="s">
        <v>139</v>
      </c>
      <c r="I15" s="88"/>
      <c r="J15" s="88"/>
      <c r="K15" s="89"/>
      <c r="L15" s="41"/>
      <c r="M15" s="85"/>
      <c r="V15" s="681"/>
      <c r="W15" s="10"/>
    </row>
    <row r="16" spans="2:23" s="8" customFormat="1" ht="19.5" customHeight="1" thickBot="1">
      <c r="B16" s="19" t="s">
        <v>289</v>
      </c>
      <c r="C16" s="42" t="s">
        <v>330</v>
      </c>
      <c r="D16" s="36"/>
      <c r="E16" s="43"/>
      <c r="F16" s="682"/>
      <c r="G16" s="7"/>
      <c r="H16" s="673"/>
      <c r="I16" s="193">
        <f>IF(ISNA(PLNÁ!$M$4),ZKRÁCENÁ!$J$17,PLNÁ!$J$17)</f>
        <v>42369</v>
      </c>
      <c r="J16" s="193">
        <f>IF(ISNA(PLNÁ!$M$4),ZKRÁCENÁ!$K$17,PLNÁ!$K$17)</f>
        <v>42735</v>
      </c>
      <c r="K16" s="91" t="str">
        <f>CONCATENATE("Q = ",F11)</f>
        <v>Q = 1</v>
      </c>
      <c r="L16" s="41"/>
      <c r="M16" s="85"/>
      <c r="Q16" s="296"/>
      <c r="V16" s="682"/>
      <c r="W16" s="7"/>
    </row>
    <row r="17" spans="2:23" s="8" customFormat="1" ht="15" customHeight="1">
      <c r="B17" s="108"/>
      <c r="C17" s="109" t="s">
        <v>340</v>
      </c>
      <c r="D17" s="109" t="s">
        <v>862</v>
      </c>
      <c r="E17" s="110"/>
      <c r="F17" s="111" t="s">
        <v>140</v>
      </c>
      <c r="G17" s="112" t="s">
        <v>111</v>
      </c>
      <c r="H17" s="113"/>
      <c r="I17" s="278">
        <f>IF(ISNA(PLNÁ!$M$4),ZKRÁCENÁ!J19,PLNÁ!J19)</f>
        <v>0</v>
      </c>
      <c r="J17" s="278">
        <f>IF(ISNA(PLNÁ!$M$4),ZKRÁCENÁ!K19,PLNÁ!K19)</f>
        <v>0</v>
      </c>
      <c r="K17" s="278">
        <f>IF(ISNA(PLNÁ!$M$4),ZKRÁCENÁ!L19,PLNÁ!L19)</f>
        <v>0</v>
      </c>
      <c r="L17" s="41" t="s">
        <v>640</v>
      </c>
      <c r="N17" s="8" t="s">
        <v>614</v>
      </c>
      <c r="Q17" s="296"/>
      <c r="V17" s="293"/>
      <c r="W17" s="292"/>
    </row>
    <row r="18" spans="2:23" s="8" customFormat="1" ht="15">
      <c r="B18" s="114" t="s">
        <v>341</v>
      </c>
      <c r="C18" s="168" t="s">
        <v>331</v>
      </c>
      <c r="D18" s="196" t="s">
        <v>863</v>
      </c>
      <c r="E18" s="49"/>
      <c r="F18" s="48" t="s">
        <v>141</v>
      </c>
      <c r="G18" s="2"/>
      <c r="H18" s="1"/>
      <c r="I18" s="278">
        <f>IF(ISNA(PLNÁ!$M$4),ZKRÁCENÁ!J20,PLNÁ!J20)</f>
        <v>0</v>
      </c>
      <c r="J18" s="278">
        <f>IF(ISNA(PLNÁ!$M$4),ZKRÁCENÁ!K20,PLNÁ!K20)</f>
        <v>0</v>
      </c>
      <c r="K18" s="278">
        <f>IF(ISNA(PLNÁ!$M$4),ZKRÁCENÁ!L20,PLNÁ!L20)</f>
        <v>0</v>
      </c>
      <c r="L18" s="41" t="s">
        <v>641</v>
      </c>
      <c r="Q18" s="296"/>
      <c r="V18" s="293"/>
      <c r="W18" s="293"/>
    </row>
    <row r="19" spans="2:17" s="8" customFormat="1" ht="15">
      <c r="B19" s="115" t="s">
        <v>342</v>
      </c>
      <c r="C19" s="116" t="s">
        <v>343</v>
      </c>
      <c r="D19" s="116" t="s">
        <v>864</v>
      </c>
      <c r="E19" s="117"/>
      <c r="F19" s="111" t="s">
        <v>142</v>
      </c>
      <c r="G19" s="112" t="s">
        <v>112</v>
      </c>
      <c r="H19" s="113"/>
      <c r="I19" s="278">
        <f>IF(ISNA(PLNÁ!$M$4),ZKRÁCENÁ!J21,PLNÁ!J21)</f>
        <v>0</v>
      </c>
      <c r="J19" s="278">
        <f>IF(ISNA(PLNÁ!$M$4),ZKRÁCENÁ!K21,PLNÁ!K21)</f>
        <v>0</v>
      </c>
      <c r="K19" s="278">
        <f>IF(ISNA(PLNÁ!$M$4),ZKRÁCENÁ!L21,PLNÁ!L21)</f>
        <v>0</v>
      </c>
      <c r="L19" s="41" t="s">
        <v>642</v>
      </c>
      <c r="N19" s="8" t="s">
        <v>615</v>
      </c>
      <c r="P19" s="293"/>
      <c r="Q19" s="296"/>
    </row>
    <row r="20" spans="2:17" s="8" customFormat="1" ht="15">
      <c r="B20" s="115" t="s">
        <v>344</v>
      </c>
      <c r="C20" s="116" t="s">
        <v>345</v>
      </c>
      <c r="D20" s="116" t="s">
        <v>865</v>
      </c>
      <c r="E20" s="117"/>
      <c r="F20" s="111" t="s">
        <v>143</v>
      </c>
      <c r="G20" s="112" t="s">
        <v>131</v>
      </c>
      <c r="H20" s="113"/>
      <c r="I20" s="278">
        <f>IF(ISNA(PLNÁ!$M$4),ZKRÁCENÁ!J22,PLNÁ!J22)</f>
        <v>0</v>
      </c>
      <c r="J20" s="278">
        <f>IF(ISNA(PLNÁ!$M$4),ZKRÁCENÁ!K22,PLNÁ!K22)</f>
        <v>0</v>
      </c>
      <c r="K20" s="278">
        <f>IF(ISNA(PLNÁ!$M$4),ZKRÁCENÁ!L22,PLNÁ!L22)</f>
        <v>0</v>
      </c>
      <c r="L20" s="41" t="s">
        <v>643</v>
      </c>
      <c r="P20" s="293"/>
      <c r="Q20" s="296"/>
    </row>
    <row r="21" spans="2:17" s="8" customFormat="1" ht="15">
      <c r="B21" s="120" t="s">
        <v>21</v>
      </c>
      <c r="C21" s="121" t="s">
        <v>346</v>
      </c>
      <c r="D21" s="197" t="s">
        <v>866</v>
      </c>
      <c r="E21" s="49"/>
      <c r="F21" s="48" t="s">
        <v>144</v>
      </c>
      <c r="G21" s="2"/>
      <c r="H21" s="1"/>
      <c r="I21" s="278">
        <f>IF(ISNA(PLNÁ!$M$4),0,PLNÁ!J23)</f>
        <v>0</v>
      </c>
      <c r="J21" s="278">
        <f>IF(ISNA(PLNÁ!$M$4),0,PLNÁ!K23)</f>
        <v>0</v>
      </c>
      <c r="K21" s="278">
        <f>IF(ISNA(PLNÁ!$M$4),0,PLNÁ!L23)</f>
        <v>0</v>
      </c>
      <c r="L21" s="41" t="s">
        <v>644</v>
      </c>
      <c r="P21" s="293"/>
      <c r="Q21" s="296"/>
    </row>
    <row r="22" spans="2:17" s="8" customFormat="1" ht="15">
      <c r="B22" s="120" t="s">
        <v>476</v>
      </c>
      <c r="C22" s="121" t="s">
        <v>347</v>
      </c>
      <c r="D22" s="197" t="s">
        <v>867</v>
      </c>
      <c r="E22" s="49"/>
      <c r="F22" s="48" t="s">
        <v>145</v>
      </c>
      <c r="G22" s="2"/>
      <c r="H22" s="1"/>
      <c r="I22" s="278">
        <f>IF(ISNA(PLNÁ!$M$4),0,PLNÁ!J24)</f>
        <v>0</v>
      </c>
      <c r="J22" s="278">
        <f>IF(ISNA(PLNÁ!$M$4),0,PLNÁ!K24)</f>
        <v>0</v>
      </c>
      <c r="K22" s="278">
        <f>IF(ISNA(PLNÁ!$M$4),0,PLNÁ!L24)</f>
        <v>0</v>
      </c>
      <c r="L22" s="41" t="s">
        <v>645</v>
      </c>
      <c r="P22" s="293"/>
      <c r="Q22" s="296"/>
    </row>
    <row r="23" spans="2:17" s="8" customFormat="1" ht="15" customHeight="1">
      <c r="B23" s="120" t="s">
        <v>478</v>
      </c>
      <c r="C23" s="121" t="s">
        <v>348</v>
      </c>
      <c r="D23" s="197" t="s">
        <v>348</v>
      </c>
      <c r="E23" s="49"/>
      <c r="F23" s="48" t="s">
        <v>146</v>
      </c>
      <c r="G23" s="2"/>
      <c r="H23" s="1"/>
      <c r="I23" s="278">
        <f>IF(ISNA(PLNÁ!$M$4),0,PLNÁ!J27)</f>
        <v>0</v>
      </c>
      <c r="J23" s="278">
        <f>IF(ISNA(PLNÁ!$M$4),0,PLNÁ!K27)</f>
        <v>0</v>
      </c>
      <c r="K23" s="278">
        <f>IF(ISNA(PLNÁ!$M$4),0,PLNÁ!L27)</f>
        <v>0</v>
      </c>
      <c r="L23" s="41" t="s">
        <v>646</v>
      </c>
      <c r="P23" s="293"/>
      <c r="Q23" s="296"/>
    </row>
    <row r="24" spans="2:17" s="8" customFormat="1" ht="15" customHeight="1">
      <c r="B24" s="120" t="s">
        <v>22</v>
      </c>
      <c r="C24" s="121" t="s">
        <v>349</v>
      </c>
      <c r="D24" s="197" t="s">
        <v>868</v>
      </c>
      <c r="E24" s="49"/>
      <c r="F24" s="48" t="s">
        <v>147</v>
      </c>
      <c r="G24" s="2"/>
      <c r="H24" s="1"/>
      <c r="I24" s="278">
        <f>IF(ISNA(PLNÁ!$M$4),0,PLNÁ!J26)</f>
        <v>0</v>
      </c>
      <c r="J24" s="278">
        <f>IF(ISNA(PLNÁ!$M$4),0,PLNÁ!K28)</f>
        <v>0</v>
      </c>
      <c r="K24" s="278">
        <f>IF(ISNA(PLNÁ!$M$4),0,PLNÁ!L28)</f>
        <v>0</v>
      </c>
      <c r="L24" s="41" t="s">
        <v>647</v>
      </c>
      <c r="P24" s="293"/>
      <c r="Q24" s="296"/>
    </row>
    <row r="25" spans="2:17" s="8" customFormat="1" ht="15" customHeight="1">
      <c r="B25" s="120" t="s">
        <v>350</v>
      </c>
      <c r="C25" s="200" t="s">
        <v>351</v>
      </c>
      <c r="D25" s="197" t="s">
        <v>351</v>
      </c>
      <c r="E25" s="49"/>
      <c r="F25" s="48" t="s">
        <v>148</v>
      </c>
      <c r="G25" s="2"/>
      <c r="H25" s="1"/>
      <c r="I25" s="278">
        <f>IF(ISNA(PLNÁ!$M$4),0,PLNÁ!J29)</f>
        <v>0</v>
      </c>
      <c r="J25" s="278">
        <f>IF(ISNA(PLNÁ!$M$4),0,PLNÁ!K29)</f>
        <v>0</v>
      </c>
      <c r="K25" s="278">
        <f>IF(ISNA(PLNÁ!$M$4),0,PLNÁ!L29)</f>
        <v>0</v>
      </c>
      <c r="L25" s="41" t="s">
        <v>648</v>
      </c>
      <c r="P25" s="293"/>
      <c r="Q25" s="296"/>
    </row>
    <row r="26" spans="2:17" s="8" customFormat="1" ht="15">
      <c r="B26" s="120" t="s">
        <v>23</v>
      </c>
      <c r="C26" s="121" t="s">
        <v>352</v>
      </c>
      <c r="D26" s="197" t="s">
        <v>869</v>
      </c>
      <c r="E26" s="49"/>
      <c r="F26" s="48" t="s">
        <v>149</v>
      </c>
      <c r="G26" s="2"/>
      <c r="H26" s="1"/>
      <c r="I26" s="278">
        <f>IF(ISNA(PLNÁ!$M$4),0,PLNÁ!J30)</f>
        <v>0</v>
      </c>
      <c r="J26" s="278">
        <f>IF(ISNA(PLNÁ!$M$4),0,PLNÁ!K30)</f>
        <v>0</v>
      </c>
      <c r="K26" s="278">
        <f>IF(ISNA(PLNÁ!$M$4),0,PLNÁ!L30)</f>
        <v>0</v>
      </c>
      <c r="L26" s="41" t="s">
        <v>649</v>
      </c>
      <c r="P26" s="293"/>
      <c r="Q26" s="296"/>
    </row>
    <row r="27" spans="2:17" s="8" customFormat="1" ht="15">
      <c r="B27" s="120" t="s">
        <v>24</v>
      </c>
      <c r="C27" s="121" t="s">
        <v>353</v>
      </c>
      <c r="D27" s="197" t="s">
        <v>870</v>
      </c>
      <c r="E27" s="49"/>
      <c r="F27" s="48" t="s">
        <v>150</v>
      </c>
      <c r="G27" s="2"/>
      <c r="H27" s="1"/>
      <c r="I27" s="278">
        <f>IF(ISNA(PLNÁ!$M$4),0,PLNÁ!J33)</f>
        <v>0</v>
      </c>
      <c r="J27" s="278">
        <f>IF(ISNA(PLNÁ!$M$4),0,PLNÁ!K33)</f>
        <v>0</v>
      </c>
      <c r="K27" s="278">
        <f>IF(ISNA(PLNÁ!$M$4),0,PLNÁ!L33)</f>
        <v>0</v>
      </c>
      <c r="L27" s="41" t="s">
        <v>650</v>
      </c>
      <c r="P27" s="293"/>
      <c r="Q27" s="296"/>
    </row>
    <row r="28" spans="2:17" s="8" customFormat="1" ht="15">
      <c r="B28" s="120" t="s">
        <v>25</v>
      </c>
      <c r="C28" s="121" t="s">
        <v>354</v>
      </c>
      <c r="D28" s="197" t="s">
        <v>871</v>
      </c>
      <c r="E28" s="49"/>
      <c r="F28" s="48" t="s">
        <v>151</v>
      </c>
      <c r="G28" s="2"/>
      <c r="H28" s="1"/>
      <c r="I28" s="278">
        <f>IF(ISNA(PLNÁ!$M$4),0,PLNÁ!J34)</f>
        <v>0</v>
      </c>
      <c r="J28" s="278">
        <f>IF(ISNA(PLNÁ!$M$4),0,PLNÁ!K34)</f>
        <v>0</v>
      </c>
      <c r="K28" s="278">
        <f>IF(ISNA(PLNÁ!$M$4),0,PLNÁ!L34)</f>
        <v>0</v>
      </c>
      <c r="L28" s="41" t="s">
        <v>651</v>
      </c>
      <c r="P28" s="293"/>
      <c r="Q28" s="296"/>
    </row>
    <row r="29" spans="2:17" s="8" customFormat="1" ht="15" customHeight="1">
      <c r="B29" s="115" t="s">
        <v>355</v>
      </c>
      <c r="C29" s="116" t="s">
        <v>356</v>
      </c>
      <c r="D29" s="116" t="s">
        <v>872</v>
      </c>
      <c r="E29" s="117"/>
      <c r="F29" s="111" t="s">
        <v>152</v>
      </c>
      <c r="G29" s="112" t="s">
        <v>132</v>
      </c>
      <c r="H29" s="113"/>
      <c r="I29" s="278">
        <f>IF(ISNA(PLNÁ!$M$4),ZKRÁCENÁ!J23,PLNÁ!J35)</f>
        <v>0</v>
      </c>
      <c r="J29" s="278">
        <f>IF(ISNA(PLNÁ!$M$4),ZKRÁCENÁ!K23,PLNÁ!K35)</f>
        <v>0</v>
      </c>
      <c r="K29" s="278">
        <f>IF(ISNA(PLNÁ!$M$4),ZKRÁCENÁ!L23,PLNÁ!L35)</f>
        <v>0</v>
      </c>
      <c r="L29" s="41" t="s">
        <v>652</v>
      </c>
      <c r="P29" s="293"/>
      <c r="Q29" s="296"/>
    </row>
    <row r="30" spans="2:17" s="8" customFormat="1" ht="15">
      <c r="B30" s="120" t="s">
        <v>357</v>
      </c>
      <c r="C30" s="121" t="s">
        <v>358</v>
      </c>
      <c r="D30" s="197" t="s">
        <v>873</v>
      </c>
      <c r="E30" s="49"/>
      <c r="F30" s="48" t="s">
        <v>153</v>
      </c>
      <c r="G30" s="2"/>
      <c r="H30" s="1"/>
      <c r="I30" s="278">
        <f>IF(ISNA(PLNÁ!$M$4),0,PLNÁ!J37)</f>
        <v>0</v>
      </c>
      <c r="J30" s="278">
        <f>IF(ISNA(PLNÁ!$M$4),0,PLNÁ!K37)</f>
        <v>0</v>
      </c>
      <c r="K30" s="278">
        <f>IF(ISNA(PLNÁ!$M$4),0,PLNÁ!L37)</f>
        <v>0</v>
      </c>
      <c r="L30" s="41" t="s">
        <v>653</v>
      </c>
      <c r="P30" s="293"/>
      <c r="Q30" s="296"/>
    </row>
    <row r="31" spans="2:17" s="8" customFormat="1" ht="15">
      <c r="B31" s="120" t="s">
        <v>359</v>
      </c>
      <c r="C31" s="121" t="s">
        <v>360</v>
      </c>
      <c r="D31" s="197" t="s">
        <v>874</v>
      </c>
      <c r="E31" s="49"/>
      <c r="F31" s="48" t="s">
        <v>154</v>
      </c>
      <c r="G31" s="2"/>
      <c r="H31" s="1"/>
      <c r="I31" s="278">
        <f>IF(ISNA(PLNÁ!$M$4),0,PLNÁ!J38)</f>
        <v>0</v>
      </c>
      <c r="J31" s="278">
        <f>IF(ISNA(PLNÁ!$M$4),0,PLNÁ!K38)</f>
        <v>0</v>
      </c>
      <c r="K31" s="278">
        <f>IF(ISNA(PLNÁ!$M$4),0,PLNÁ!L38)</f>
        <v>0</v>
      </c>
      <c r="L31" s="41" t="s">
        <v>654</v>
      </c>
      <c r="P31" s="293"/>
      <c r="Q31" s="296"/>
    </row>
    <row r="32" spans="2:17" s="8" customFormat="1" ht="15">
      <c r="B32" s="120" t="s">
        <v>361</v>
      </c>
      <c r="C32" s="121" t="s">
        <v>362</v>
      </c>
      <c r="D32" s="197" t="s">
        <v>875</v>
      </c>
      <c r="E32" s="49"/>
      <c r="F32" s="48" t="s">
        <v>155</v>
      </c>
      <c r="G32" s="2"/>
      <c r="H32" s="1"/>
      <c r="I32" s="278">
        <f>IF(ISNA(PLNÁ!$M$4),0,PLNÁ!J48)</f>
        <v>0</v>
      </c>
      <c r="J32" s="278">
        <f>IF(ISNA(PLNÁ!$M$4),0,PLNÁ!K39)</f>
        <v>0</v>
      </c>
      <c r="K32" s="278">
        <f>IF(ISNA(PLNÁ!$M$4),0,PLNÁ!L39)</f>
        <v>0</v>
      </c>
      <c r="L32" s="41" t="s">
        <v>655</v>
      </c>
      <c r="P32" s="293"/>
      <c r="Q32" s="293"/>
    </row>
    <row r="33" spans="2:17" s="8" customFormat="1" ht="15">
      <c r="B33" s="120" t="s">
        <v>363</v>
      </c>
      <c r="C33" s="121" t="s">
        <v>364</v>
      </c>
      <c r="D33" s="197" t="s">
        <v>876</v>
      </c>
      <c r="E33" s="49"/>
      <c r="F33" s="48" t="s">
        <v>156</v>
      </c>
      <c r="G33" s="2"/>
      <c r="H33" s="1"/>
      <c r="I33" s="278">
        <f>IF(ISNA(PLNÁ!$M$4),0,PLNÁ!J42)</f>
        <v>0</v>
      </c>
      <c r="J33" s="278">
        <f>IF(ISNA(PLNÁ!$M$4),0,PLNÁ!K42)</f>
        <v>0</v>
      </c>
      <c r="K33" s="278">
        <f>IF(ISNA(PLNÁ!$M$4),0,PLNÁ!L42)</f>
        <v>0</v>
      </c>
      <c r="L33" s="41" t="s">
        <v>656</v>
      </c>
      <c r="P33" s="293"/>
      <c r="Q33" s="293"/>
    </row>
    <row r="34" spans="2:17" s="8" customFormat="1" ht="15">
      <c r="B34" s="120" t="s">
        <v>365</v>
      </c>
      <c r="C34" s="121" t="s">
        <v>366</v>
      </c>
      <c r="D34" s="197" t="s">
        <v>877</v>
      </c>
      <c r="E34" s="49"/>
      <c r="F34" s="48" t="s">
        <v>157</v>
      </c>
      <c r="G34" s="2"/>
      <c r="H34" s="1"/>
      <c r="I34" s="278">
        <f>IF(ISNA(PLNÁ!$M$4),0,PLNÁ!J50)</f>
        <v>0</v>
      </c>
      <c r="J34" s="278">
        <f>IF(ISNA(PLNÁ!$M$4),0,PLNÁ!K43)</f>
        <v>0</v>
      </c>
      <c r="K34" s="278">
        <f>IF(ISNA(PLNÁ!$M$4),0,PLNÁ!L43)</f>
        <v>0</v>
      </c>
      <c r="L34" s="41" t="s">
        <v>657</v>
      </c>
      <c r="P34" s="293"/>
      <c r="Q34" s="293"/>
    </row>
    <row r="35" spans="2:17" s="8" customFormat="1" ht="15">
      <c r="B35" s="120" t="s">
        <v>367</v>
      </c>
      <c r="C35" s="121" t="s">
        <v>368</v>
      </c>
      <c r="D35" s="197" t="s">
        <v>878</v>
      </c>
      <c r="E35" s="49"/>
      <c r="F35" s="48" t="s">
        <v>158</v>
      </c>
      <c r="G35" s="2"/>
      <c r="H35" s="1"/>
      <c r="I35" s="278">
        <f>IF(ISNA(PLNÁ!$M$4),0,PLNÁ!J44)</f>
        <v>0</v>
      </c>
      <c r="J35" s="278">
        <f>IF(ISNA(PLNÁ!$M$4),0,PLNÁ!K44)</f>
        <v>0</v>
      </c>
      <c r="K35" s="278">
        <f>IF(ISNA(PLNÁ!$M$4),0,PLNÁ!L44)</f>
        <v>0</v>
      </c>
      <c r="L35" s="41" t="s">
        <v>658</v>
      </c>
      <c r="P35" s="293"/>
      <c r="Q35" s="293"/>
    </row>
    <row r="36" spans="2:17" s="8" customFormat="1" ht="15">
      <c r="B36" s="120" t="s">
        <v>369</v>
      </c>
      <c r="C36" s="121" t="s">
        <v>370</v>
      </c>
      <c r="D36" s="197" t="s">
        <v>879</v>
      </c>
      <c r="E36" s="49"/>
      <c r="F36" s="48" t="s">
        <v>159</v>
      </c>
      <c r="G36" s="2"/>
      <c r="H36" s="1"/>
      <c r="I36" s="278">
        <f>IF(ISNA(PLNÁ!$M$4),0,PLNÁ!J47)</f>
        <v>0</v>
      </c>
      <c r="J36" s="278">
        <f>IF(ISNA(PLNÁ!$M$4),0,PLNÁ!K47)</f>
        <v>0</v>
      </c>
      <c r="K36" s="278">
        <f>IF(ISNA(PLNÁ!$M$4),0,PLNÁ!L47)</f>
        <v>0</v>
      </c>
      <c r="L36" s="41" t="s">
        <v>659</v>
      </c>
      <c r="P36" s="293"/>
      <c r="Q36" s="293"/>
    </row>
    <row r="37" spans="2:17" s="8" customFormat="1" ht="15">
      <c r="B37" s="120" t="s">
        <v>371</v>
      </c>
      <c r="C37" s="121" t="s">
        <v>372</v>
      </c>
      <c r="D37" s="197" t="s">
        <v>880</v>
      </c>
      <c r="E37" s="49"/>
      <c r="F37" s="48" t="s">
        <v>160</v>
      </c>
      <c r="G37" s="2"/>
      <c r="H37" s="1"/>
      <c r="I37" s="278">
        <f>IF(ISNA(PLNÁ!$M$4),0,PLNÁ!J46)</f>
        <v>0</v>
      </c>
      <c r="J37" s="278">
        <f>IF(ISNA(PLNÁ!$M$4),0,PLNÁ!K46)</f>
        <v>0</v>
      </c>
      <c r="K37" s="278">
        <f>IF(ISNA(PLNÁ!$M$4),0,PLNÁ!L46)</f>
        <v>0</v>
      </c>
      <c r="L37" s="41" t="s">
        <v>660</v>
      </c>
      <c r="P37" s="293"/>
      <c r="Q37" s="293"/>
    </row>
    <row r="38" spans="2:17" s="8" customFormat="1" ht="15">
      <c r="B38" s="120" t="s">
        <v>373</v>
      </c>
      <c r="C38" s="121" t="s">
        <v>374</v>
      </c>
      <c r="D38" s="197" t="s">
        <v>881</v>
      </c>
      <c r="E38" s="49"/>
      <c r="F38" s="48" t="s">
        <v>161</v>
      </c>
      <c r="G38" s="2"/>
      <c r="H38" s="1"/>
      <c r="I38" s="278">
        <f>IF(ISNA(PLNÁ!$M$4),0,PLNÁ!J40)</f>
        <v>0</v>
      </c>
      <c r="J38" s="278">
        <f>IF(ISNA(PLNÁ!$M$4),0,PLNÁ!K40)</f>
        <v>0</v>
      </c>
      <c r="K38" s="278">
        <f>IF(ISNA(PLNÁ!$M$4),0,PLNÁ!L40)</f>
        <v>0</v>
      </c>
      <c r="L38" s="41" t="s">
        <v>661</v>
      </c>
      <c r="P38" s="293"/>
      <c r="Q38" s="293"/>
    </row>
    <row r="39" spans="2:17" s="8" customFormat="1" ht="15">
      <c r="B39" s="115" t="s">
        <v>375</v>
      </c>
      <c r="C39" s="116" t="s">
        <v>376</v>
      </c>
      <c r="D39" s="116" t="s">
        <v>882</v>
      </c>
      <c r="E39" s="117"/>
      <c r="F39" s="111" t="s">
        <v>162</v>
      </c>
      <c r="G39" s="112" t="s">
        <v>377</v>
      </c>
      <c r="H39" s="113"/>
      <c r="I39" s="278">
        <f>IF(ISNA(PLNÁ!$M$4),ZKRÁCENÁ!J24,PLNÁ!J55)</f>
        <v>0</v>
      </c>
      <c r="J39" s="278">
        <f>IF(ISNA(PLNÁ!$M$4),ZKRÁCENÁ!K24,PLNÁ!K55)</f>
        <v>0</v>
      </c>
      <c r="K39" s="278">
        <f>IF(ISNA(PLNÁ!$M$4),ZKRÁCENÁ!L24,PLNÁ!L55)</f>
        <v>0</v>
      </c>
      <c r="L39" s="41" t="s">
        <v>662</v>
      </c>
      <c r="P39" s="293"/>
      <c r="Q39" s="293"/>
    </row>
    <row r="40" spans="2:17" s="8" customFormat="1" ht="15">
      <c r="B40" s="120" t="s">
        <v>378</v>
      </c>
      <c r="C40" s="121" t="s">
        <v>379</v>
      </c>
      <c r="D40" s="197" t="s">
        <v>883</v>
      </c>
      <c r="E40" s="47"/>
      <c r="F40" s="48" t="s">
        <v>163</v>
      </c>
      <c r="G40" s="2"/>
      <c r="H40" s="1"/>
      <c r="I40" s="278">
        <f>IF(ISNA(PLNÁ!$M$4),0,PLNÁ!J65)</f>
        <v>0</v>
      </c>
      <c r="J40" s="278">
        <f>IF(ISNA(PLNÁ!$M$4),0,PLNÁ!K56)</f>
        <v>0</v>
      </c>
      <c r="K40" s="278">
        <f>IF(ISNA(PLNÁ!$M$4),0,PLNÁ!L56)</f>
        <v>0</v>
      </c>
      <c r="L40" s="41" t="s">
        <v>663</v>
      </c>
      <c r="P40" s="293"/>
      <c r="Q40" s="293"/>
    </row>
    <row r="41" spans="2:17" s="8" customFormat="1" ht="15">
      <c r="B41" s="120" t="s">
        <v>380</v>
      </c>
      <c r="C41" s="121" t="s">
        <v>381</v>
      </c>
      <c r="D41" s="197" t="s">
        <v>884</v>
      </c>
      <c r="E41" s="47"/>
      <c r="F41" s="48" t="s">
        <v>831</v>
      </c>
      <c r="G41" s="2"/>
      <c r="H41" s="1"/>
      <c r="I41" s="278">
        <f>IF(ISNA(PLNÁ!$M$4),0,PLNÁ!J66)</f>
        <v>0</v>
      </c>
      <c r="J41" s="278">
        <f>IF(ISNA(PLNÁ!$M$4),0,PLNÁ!K58)</f>
        <v>0</v>
      </c>
      <c r="K41" s="278">
        <f>IF(ISNA(PLNÁ!$M$4),0,PLNÁ!L58)</f>
        <v>0</v>
      </c>
      <c r="L41" s="41" t="s">
        <v>664</v>
      </c>
      <c r="P41" s="293"/>
      <c r="Q41" s="293"/>
    </row>
    <row r="42" spans="2:17" s="8" customFormat="1" ht="15">
      <c r="B42" s="120" t="s">
        <v>497</v>
      </c>
      <c r="C42" s="121" t="s">
        <v>382</v>
      </c>
      <c r="D42" s="197" t="s">
        <v>885</v>
      </c>
      <c r="E42" s="49"/>
      <c r="F42" s="48" t="s">
        <v>832</v>
      </c>
      <c r="G42" s="2"/>
      <c r="H42" s="1"/>
      <c r="I42" s="278">
        <f>IF(ISNA(PLNÁ!$M$4),0,PLNÁ!J67)</f>
        <v>0</v>
      </c>
      <c r="J42" s="278">
        <f>IF(ISNA(PLNÁ!$M$4),0,PLNÁ!K60)</f>
        <v>0</v>
      </c>
      <c r="K42" s="278">
        <f>IF(ISNA(PLNÁ!$M$4),0,PLNÁ!L60)</f>
        <v>0</v>
      </c>
      <c r="L42" s="41" t="s">
        <v>665</v>
      </c>
      <c r="P42" s="293"/>
      <c r="Q42" s="293"/>
    </row>
    <row r="43" spans="2:17" s="8" customFormat="1" ht="15">
      <c r="B43" s="120" t="s">
        <v>383</v>
      </c>
      <c r="C43" s="200" t="s">
        <v>384</v>
      </c>
      <c r="D43" s="197" t="s">
        <v>886</v>
      </c>
      <c r="E43" s="49"/>
      <c r="F43" s="48" t="s">
        <v>164</v>
      </c>
      <c r="G43" s="2"/>
      <c r="H43" s="1"/>
      <c r="I43" s="278">
        <f>IF(ISNA(PLNÁ!$M$4),0,PLNÁ!J68)</f>
        <v>0</v>
      </c>
      <c r="J43" s="278">
        <f>IF(ISNA(PLNÁ!$M$4),0,PLNÁ!K57)</f>
        <v>0</v>
      </c>
      <c r="K43" s="278">
        <f>IF(ISNA(PLNÁ!$M$4),0,PLNÁ!L57)</f>
        <v>0</v>
      </c>
      <c r="L43" s="41" t="s">
        <v>666</v>
      </c>
      <c r="P43" s="293"/>
      <c r="Q43" s="293"/>
    </row>
    <row r="44" spans="2:17" s="8" customFormat="1" ht="15">
      <c r="B44" s="120" t="s">
        <v>385</v>
      </c>
      <c r="C44" s="121" t="s">
        <v>386</v>
      </c>
      <c r="D44" s="197" t="s">
        <v>887</v>
      </c>
      <c r="E44" s="49"/>
      <c r="F44" s="48" t="s">
        <v>165</v>
      </c>
      <c r="G44" s="2"/>
      <c r="H44" s="1"/>
      <c r="I44" s="278">
        <f>IF(ISNA(PLNÁ!$M$4),0,PLNÁ!J63)</f>
        <v>0</v>
      </c>
      <c r="J44" s="278">
        <f>IF(ISNA(PLNÁ!$M$4),0,PLNÁ!K59+PLNÁ!K61)</f>
        <v>0</v>
      </c>
      <c r="K44" s="278">
        <f>IF(ISNA(PLNÁ!$M$4),0,PLNÁ!L59+PLNÁ!L61)</f>
        <v>0</v>
      </c>
      <c r="L44" s="41" t="s">
        <v>667</v>
      </c>
      <c r="P44" s="293"/>
      <c r="Q44" s="293"/>
    </row>
    <row r="45" spans="2:17" s="8" customFormat="1" ht="15">
      <c r="B45" s="120" t="s">
        <v>387</v>
      </c>
      <c r="C45" s="122" t="s">
        <v>889</v>
      </c>
      <c r="D45" s="197" t="s">
        <v>888</v>
      </c>
      <c r="E45" s="49"/>
      <c r="F45" s="48" t="s">
        <v>166</v>
      </c>
      <c r="G45" s="2"/>
      <c r="H45" s="1" t="s">
        <v>293</v>
      </c>
      <c r="I45" s="278">
        <f>IF(ISNA(PLNÁ!$M$4),0,PLNÁ!J70)</f>
        <v>0</v>
      </c>
      <c r="J45" s="278">
        <f>IF(ISNA(PLNÁ!$M$4),0,PLNÁ!K63)</f>
        <v>0</v>
      </c>
      <c r="K45" s="278">
        <f>IF(ISNA(PLNÁ!$M$4),0,PLNÁ!L63)</f>
        <v>0</v>
      </c>
      <c r="L45" s="41" t="s">
        <v>668</v>
      </c>
      <c r="P45" s="293"/>
      <c r="Q45" s="293"/>
    </row>
    <row r="46" spans="2:17" s="8" customFormat="1" ht="15">
      <c r="B46" s="120" t="s">
        <v>388</v>
      </c>
      <c r="C46" s="122" t="s">
        <v>389</v>
      </c>
      <c r="D46" s="197" t="s">
        <v>890</v>
      </c>
      <c r="E46" s="49"/>
      <c r="F46" s="48" t="s">
        <v>167</v>
      </c>
      <c r="G46" s="2"/>
      <c r="H46" s="1" t="s">
        <v>293</v>
      </c>
      <c r="I46" s="278">
        <f>IF(ISNA(PLNÁ!$M$4),0,PLNÁ!J64)</f>
        <v>0</v>
      </c>
      <c r="J46" s="278">
        <f>IF(ISNA(PLNÁ!$M$4),0,PLNÁ!K64)</f>
        <v>0</v>
      </c>
      <c r="K46" s="278">
        <f>IF(ISNA(PLNÁ!$M$4),0,PLNÁ!L64)</f>
        <v>0</v>
      </c>
      <c r="L46" s="41" t="s">
        <v>669</v>
      </c>
      <c r="P46" s="293"/>
      <c r="Q46" s="293"/>
    </row>
    <row r="47" spans="2:17" s="8" customFormat="1" ht="15">
      <c r="B47" s="115" t="s">
        <v>390</v>
      </c>
      <c r="C47" s="116" t="s">
        <v>391</v>
      </c>
      <c r="D47" s="116" t="s">
        <v>891</v>
      </c>
      <c r="E47" s="117"/>
      <c r="F47" s="111" t="s">
        <v>168</v>
      </c>
      <c r="G47" s="112" t="s">
        <v>113</v>
      </c>
      <c r="H47" s="113"/>
      <c r="I47" s="278">
        <f>IF(ISNA(PLNÁ!$M$4),ZKRÁCENÁ!J25,PLNÁ!J72)</f>
        <v>0</v>
      </c>
      <c r="J47" s="278">
        <f>IF(ISNA(PLNÁ!$M$4),ZKRÁCENÁ!K25,PLNÁ!K72)</f>
        <v>0</v>
      </c>
      <c r="K47" s="278">
        <f>IF(ISNA(PLNÁ!$M$4),ZKRÁCENÁ!L25,PLNÁ!L72)</f>
        <v>0</v>
      </c>
      <c r="L47" s="41" t="s">
        <v>670</v>
      </c>
      <c r="N47" s="8" t="s">
        <v>616</v>
      </c>
      <c r="P47" s="293"/>
      <c r="Q47" s="293"/>
    </row>
    <row r="48" spans="2:17" s="8" customFormat="1" ht="15">
      <c r="B48" s="115" t="s">
        <v>392</v>
      </c>
      <c r="C48" s="116" t="s">
        <v>393</v>
      </c>
      <c r="D48" s="116" t="s">
        <v>892</v>
      </c>
      <c r="E48" s="117"/>
      <c r="F48" s="111" t="s">
        <v>169</v>
      </c>
      <c r="G48" s="112" t="s">
        <v>394</v>
      </c>
      <c r="H48" s="113"/>
      <c r="I48" s="278">
        <f>IF(ISNA(PLNÁ!$M$4),ZKRÁCENÁ!J26,PLNÁ!J73)</f>
        <v>0</v>
      </c>
      <c r="J48" s="278">
        <f>IF(ISNA(PLNÁ!$M$4),ZKRÁCENÁ!K26,PLNÁ!K73)</f>
        <v>0</v>
      </c>
      <c r="K48" s="278">
        <f>IF(ISNA(PLNÁ!$M$4),ZKRÁCENÁ!L26,PLNÁ!L73)</f>
        <v>0</v>
      </c>
      <c r="L48" s="41" t="s">
        <v>671</v>
      </c>
      <c r="N48" s="8" t="s">
        <v>617</v>
      </c>
      <c r="P48" s="293"/>
      <c r="Q48" s="293"/>
    </row>
    <row r="49" spans="2:17" s="8" customFormat="1" ht="15">
      <c r="B49" s="120" t="s">
        <v>395</v>
      </c>
      <c r="C49" s="121" t="s">
        <v>396</v>
      </c>
      <c r="D49" s="197" t="s">
        <v>893</v>
      </c>
      <c r="E49" s="49"/>
      <c r="F49" s="48" t="s">
        <v>170</v>
      </c>
      <c r="G49" s="2"/>
      <c r="H49" s="1"/>
      <c r="I49" s="278">
        <f>IF(ISNA(PLNÁ!$M$4),0,PLNÁ!J74)</f>
        <v>0</v>
      </c>
      <c r="J49" s="278">
        <f>IF(ISNA(PLNÁ!$M$4),0,PLNÁ!K74)</f>
        <v>0</v>
      </c>
      <c r="K49" s="278">
        <f>IF(ISNA(PLNÁ!$M$4),0,PLNÁ!L74)</f>
        <v>0</v>
      </c>
      <c r="L49" s="41" t="s">
        <v>672</v>
      </c>
      <c r="P49" s="293"/>
      <c r="Q49" s="293"/>
    </row>
    <row r="50" spans="2:17" s="8" customFormat="1" ht="15">
      <c r="B50" s="120" t="s">
        <v>397</v>
      </c>
      <c r="C50" s="200" t="s">
        <v>398</v>
      </c>
      <c r="D50" s="197" t="s">
        <v>894</v>
      </c>
      <c r="E50" s="49"/>
      <c r="F50" s="48" t="s">
        <v>171</v>
      </c>
      <c r="G50" s="2"/>
      <c r="H50" s="1"/>
      <c r="I50" s="278">
        <f>IF(ISNA(PLNÁ!$M$4),0,PLNÁ!J75)</f>
        <v>0</v>
      </c>
      <c r="J50" s="278">
        <f>IF(ISNA(PLNÁ!$M$4),0,PLNÁ!K75)</f>
        <v>0</v>
      </c>
      <c r="K50" s="278">
        <f>IF(ISNA(PLNÁ!$M$4),0,PLNÁ!L75)</f>
        <v>0</v>
      </c>
      <c r="L50" s="41" t="s">
        <v>673</v>
      </c>
      <c r="P50" s="293"/>
      <c r="Q50" s="293"/>
    </row>
    <row r="51" spans="2:17" s="8" customFormat="1" ht="15">
      <c r="B51" s="120" t="s">
        <v>399</v>
      </c>
      <c r="C51" s="121" t="s">
        <v>400</v>
      </c>
      <c r="D51" s="197" t="s">
        <v>895</v>
      </c>
      <c r="E51" s="49"/>
      <c r="F51" s="48" t="s">
        <v>172</v>
      </c>
      <c r="G51" s="2"/>
      <c r="H51" s="1"/>
      <c r="I51" s="278">
        <f>IF(ISNA(PLNÁ!$M$4),0,PLNÁ!J77)</f>
        <v>0</v>
      </c>
      <c r="J51" s="278">
        <f>IF(ISNA(PLNÁ!$M$4),0,PLNÁ!K77)</f>
        <v>0</v>
      </c>
      <c r="K51" s="278">
        <f>IF(ISNA(PLNÁ!$M$4),0,PLNÁ!L77)</f>
        <v>0</v>
      </c>
      <c r="L51" s="41" t="s">
        <v>674</v>
      </c>
      <c r="P51" s="293"/>
      <c r="Q51" s="293"/>
    </row>
    <row r="52" spans="2:17" s="8" customFormat="1" ht="15">
      <c r="B52" s="120" t="s">
        <v>401</v>
      </c>
      <c r="C52" s="121" t="s">
        <v>402</v>
      </c>
      <c r="D52" s="197" t="s">
        <v>896</v>
      </c>
      <c r="E52" s="49"/>
      <c r="F52" s="48" t="s">
        <v>173</v>
      </c>
      <c r="G52" s="2"/>
      <c r="H52" s="1"/>
      <c r="I52" s="278">
        <f>IF(ISNA(PLNÁ!$M$4),0,PLNÁ!J80)</f>
        <v>0</v>
      </c>
      <c r="J52" s="278">
        <f>IF(ISNA(PLNÁ!$M$4),0,PLNÁ!K80)</f>
        <v>0</v>
      </c>
      <c r="K52" s="278">
        <f>IF(ISNA(PLNÁ!$M$4),0,PLNÁ!L80)</f>
        <v>0</v>
      </c>
      <c r="L52" s="41" t="s">
        <v>675</v>
      </c>
      <c r="P52" s="293"/>
      <c r="Q52" s="293"/>
    </row>
    <row r="53" spans="2:17" s="8" customFormat="1" ht="15">
      <c r="B53" s="120" t="s">
        <v>403</v>
      </c>
      <c r="C53" s="121" t="s">
        <v>404</v>
      </c>
      <c r="D53" s="197" t="s">
        <v>897</v>
      </c>
      <c r="E53" s="49"/>
      <c r="F53" s="48" t="s">
        <v>174</v>
      </c>
      <c r="G53" s="2"/>
      <c r="H53" s="1"/>
      <c r="I53" s="278">
        <f>IF(ISNA(PLNÁ!$M$4),0,PLNÁ!J78)</f>
        <v>0</v>
      </c>
      <c r="J53" s="278">
        <f>IF(ISNA(PLNÁ!$M$4),0,PLNÁ!K78)</f>
        <v>0</v>
      </c>
      <c r="K53" s="278">
        <f>IF(ISNA(PLNÁ!$M$4),0,PLNÁ!L78)</f>
        <v>0</v>
      </c>
      <c r="L53" s="41" t="s">
        <v>676</v>
      </c>
      <c r="P53" s="293"/>
      <c r="Q53" s="293"/>
    </row>
    <row r="54" spans="2:17" s="8" customFormat="1" ht="15">
      <c r="B54" s="120" t="s">
        <v>405</v>
      </c>
      <c r="C54" s="121" t="s">
        <v>406</v>
      </c>
      <c r="D54" s="197" t="s">
        <v>898</v>
      </c>
      <c r="E54" s="49"/>
      <c r="F54" s="48" t="s">
        <v>833</v>
      </c>
      <c r="G54" s="2"/>
      <c r="H54" s="1"/>
      <c r="I54" s="278">
        <f>IF(ISNA(PLNÁ!$M$4),0,PLNÁ!J83)</f>
        <v>0</v>
      </c>
      <c r="J54" s="278">
        <f>IF(ISNA(PLNÁ!$M$4),0,PLNÁ!K83)</f>
        <v>0</v>
      </c>
      <c r="K54" s="278">
        <f>IF(ISNA(PLNÁ!$M$4),0,PLNÁ!L83)</f>
        <v>0</v>
      </c>
      <c r="L54" s="41" t="s">
        <v>677</v>
      </c>
      <c r="P54" s="293"/>
      <c r="Q54" s="293"/>
    </row>
    <row r="55" spans="2:17" s="8" customFormat="1" ht="15">
      <c r="B55" s="115" t="s">
        <v>407</v>
      </c>
      <c r="C55" s="116" t="s">
        <v>408</v>
      </c>
      <c r="D55" s="116" t="s">
        <v>899</v>
      </c>
      <c r="E55" s="117"/>
      <c r="F55" s="111" t="s">
        <v>834</v>
      </c>
      <c r="G55" s="112" t="s">
        <v>409</v>
      </c>
      <c r="H55" s="113"/>
      <c r="I55" s="278">
        <f>IF(ISNA(PLNÁ!$M$4),ZKRÁCENÁ!J28,PLNÁ!J85)</f>
        <v>0</v>
      </c>
      <c r="J55" s="278">
        <f>IF(ISNA(PLNÁ!$M$4),ZKRÁCENÁ!K28,PLNÁ!K85)</f>
        <v>0</v>
      </c>
      <c r="K55" s="278">
        <f>IF(ISNA(PLNÁ!$M$4),ZKRÁCENÁ!L28,PLNÁ!L85)</f>
        <v>0</v>
      </c>
      <c r="L55" s="41" t="s">
        <v>678</v>
      </c>
      <c r="N55" s="8" t="s">
        <v>618</v>
      </c>
      <c r="P55" s="293"/>
      <c r="Q55" s="293"/>
    </row>
    <row r="56" spans="2:17" s="8" customFormat="1" ht="15">
      <c r="B56" s="120" t="s">
        <v>26</v>
      </c>
      <c r="C56" s="123" t="s">
        <v>410</v>
      </c>
      <c r="D56" s="197" t="s">
        <v>900</v>
      </c>
      <c r="E56" s="49"/>
      <c r="F56" s="48" t="s">
        <v>835</v>
      </c>
      <c r="G56" s="2"/>
      <c r="H56" s="1"/>
      <c r="I56" s="278">
        <f>IF(ISNA(PLNÁ!$M$4),0,PLNÁ!J86)</f>
        <v>0</v>
      </c>
      <c r="J56" s="278">
        <f>IF(ISNA(PLNÁ!$M$4),0,PLNÁ!K86)</f>
        <v>0</v>
      </c>
      <c r="K56" s="278">
        <f>IF(ISNA(PLNÁ!$M$4),0,PLNÁ!L86)</f>
        <v>0</v>
      </c>
      <c r="L56" s="41" t="s">
        <v>679</v>
      </c>
      <c r="P56" s="293"/>
      <c r="Q56" s="293"/>
    </row>
    <row r="57" spans="2:17" s="8" customFormat="1" ht="15">
      <c r="B57" s="120" t="s">
        <v>411</v>
      </c>
      <c r="C57" s="201" t="s">
        <v>412</v>
      </c>
      <c r="D57" s="197" t="s">
        <v>901</v>
      </c>
      <c r="E57" s="49"/>
      <c r="F57" s="48" t="s">
        <v>175</v>
      </c>
      <c r="G57" s="2"/>
      <c r="H57" s="1"/>
      <c r="I57" s="278">
        <f>IF(ISNA(PLNÁ!$M$4),0,PLNÁ!J87)</f>
        <v>0</v>
      </c>
      <c r="J57" s="278">
        <f>IF(ISNA(PLNÁ!$M$4),0,PLNÁ!K87)</f>
        <v>0</v>
      </c>
      <c r="K57" s="278">
        <f>IF(ISNA(PLNÁ!$M$4),0,PLNÁ!L87)</f>
        <v>0</v>
      </c>
      <c r="L57" s="41" t="s">
        <v>680</v>
      </c>
      <c r="P57" s="293"/>
      <c r="Q57" s="293"/>
    </row>
    <row r="58" spans="2:17" s="8" customFormat="1" ht="15">
      <c r="B58" s="120" t="s">
        <v>413</v>
      </c>
      <c r="C58" s="200" t="s">
        <v>414</v>
      </c>
      <c r="D58" s="197" t="s">
        <v>902</v>
      </c>
      <c r="E58" s="49"/>
      <c r="F58" s="48" t="s">
        <v>176</v>
      </c>
      <c r="G58" s="2"/>
      <c r="H58" s="1"/>
      <c r="I58" s="278">
        <f>IF(ISNA(PLNÁ!$M$4),0,PLNÁ!J88)</f>
        <v>0</v>
      </c>
      <c r="J58" s="278">
        <f>IF(ISNA(PLNÁ!$M$4),0,PLNÁ!K88)</f>
        <v>0</v>
      </c>
      <c r="K58" s="278">
        <f>IF(ISNA(PLNÁ!$M$4),0,PLNÁ!L88)</f>
        <v>0</v>
      </c>
      <c r="L58" s="41" t="s">
        <v>681</v>
      </c>
      <c r="P58" s="293"/>
      <c r="Q58" s="293"/>
    </row>
    <row r="59" spans="2:17" s="8" customFormat="1" ht="15">
      <c r="B59" s="120" t="s">
        <v>415</v>
      </c>
      <c r="C59" s="200" t="s">
        <v>416</v>
      </c>
      <c r="D59" s="197" t="s">
        <v>903</v>
      </c>
      <c r="E59" s="49"/>
      <c r="F59" s="48" t="s">
        <v>177</v>
      </c>
      <c r="G59" s="2"/>
      <c r="H59" s="1"/>
      <c r="I59" s="278">
        <f>IF(ISNA(PLNÁ!$M$4),0,PLNÁ!J91)</f>
        <v>0</v>
      </c>
      <c r="J59" s="278">
        <f>IF(ISNA(PLNÁ!$M$4),0,PLNÁ!K91)</f>
        <v>0</v>
      </c>
      <c r="K59" s="278">
        <f>IF(ISNA(PLNÁ!$M$4),0,PLNÁ!L91)</f>
        <v>0</v>
      </c>
      <c r="L59" s="41" t="s">
        <v>682</v>
      </c>
      <c r="P59" s="293"/>
      <c r="Q59" s="293"/>
    </row>
    <row r="60" spans="2:17" s="8" customFormat="1" ht="15">
      <c r="B60" s="120" t="s">
        <v>417</v>
      </c>
      <c r="C60" s="200" t="s">
        <v>418</v>
      </c>
      <c r="D60" s="197" t="s">
        <v>904</v>
      </c>
      <c r="E60" s="49"/>
      <c r="F60" s="48" t="s">
        <v>178</v>
      </c>
      <c r="G60" s="2"/>
      <c r="H60" s="1"/>
      <c r="I60" s="278">
        <f>IF(ISNA(PLNÁ!$M$4),0,PLNÁ!J92)</f>
        <v>0</v>
      </c>
      <c r="J60" s="278">
        <f>IF(ISNA(PLNÁ!$M$4),0,PLNÁ!K92)</f>
        <v>0</v>
      </c>
      <c r="K60" s="278">
        <f>IF(ISNA(PLNÁ!$M$4),0,PLNÁ!L92)</f>
        <v>0</v>
      </c>
      <c r="L60" s="41" t="s">
        <v>683</v>
      </c>
      <c r="P60" s="293"/>
      <c r="Q60" s="293"/>
    </row>
    <row r="61" spans="2:17" s="8" customFormat="1" ht="15">
      <c r="B61" s="120" t="s">
        <v>419</v>
      </c>
      <c r="C61" s="200" t="s">
        <v>420</v>
      </c>
      <c r="D61" s="197" t="s">
        <v>905</v>
      </c>
      <c r="E61" s="49"/>
      <c r="F61" s="48" t="s">
        <v>179</v>
      </c>
      <c r="G61" s="2"/>
      <c r="H61" s="1"/>
      <c r="I61" s="278">
        <f>IF(ISNA(PLNÁ!$M$4),0,PLNÁ!J93)</f>
        <v>0</v>
      </c>
      <c r="J61" s="278">
        <f>IF(ISNA(PLNÁ!$M$4),0,PLNÁ!K93)</f>
        <v>0</v>
      </c>
      <c r="K61" s="278">
        <f>IF(ISNA(PLNÁ!$M$4),0,PLNÁ!L93)</f>
        <v>0</v>
      </c>
      <c r="L61" s="41" t="s">
        <v>684</v>
      </c>
      <c r="P61" s="293"/>
      <c r="Q61" s="293"/>
    </row>
    <row r="62" spans="2:17" s="8" customFormat="1" ht="15">
      <c r="B62" s="120" t="s">
        <v>27</v>
      </c>
      <c r="C62" s="121" t="s">
        <v>421</v>
      </c>
      <c r="D62" s="197" t="s">
        <v>906</v>
      </c>
      <c r="E62" s="49"/>
      <c r="F62" s="48" t="s">
        <v>180</v>
      </c>
      <c r="G62" s="2"/>
      <c r="H62" s="1"/>
      <c r="I62" s="278">
        <f>IF(ISNA(PLNÁ!$M$4),0,PLNÁ!J94)</f>
        <v>0</v>
      </c>
      <c r="J62" s="278">
        <f>IF(ISNA(PLNÁ!$M$4),0,PLNÁ!K94)</f>
        <v>0</v>
      </c>
      <c r="K62" s="278">
        <f>IF(ISNA(PLNÁ!$M$4),0,PLNÁ!L94)</f>
        <v>0</v>
      </c>
      <c r="L62" s="41" t="s">
        <v>685</v>
      </c>
      <c r="P62" s="293"/>
      <c r="Q62" s="293"/>
    </row>
    <row r="63" spans="2:17" s="8" customFormat="1" ht="15">
      <c r="B63" s="120" t="s">
        <v>422</v>
      </c>
      <c r="C63" s="200" t="s">
        <v>423</v>
      </c>
      <c r="D63" s="197" t="s">
        <v>907</v>
      </c>
      <c r="E63" s="49"/>
      <c r="F63" s="48" t="s">
        <v>836</v>
      </c>
      <c r="G63" s="2"/>
      <c r="H63" s="1"/>
      <c r="I63" s="278">
        <f>IF(ISNA(PLNÁ!$M$4),0,PLNÁ!J89)</f>
        <v>0</v>
      </c>
      <c r="J63" s="278">
        <f>IF(ISNA(PLNÁ!$M$4),0,PLNÁ!K89)</f>
        <v>0</v>
      </c>
      <c r="K63" s="278">
        <f>IF(ISNA(PLNÁ!$M$4),0,PLNÁ!L89)</f>
        <v>0</v>
      </c>
      <c r="L63" s="41" t="s">
        <v>686</v>
      </c>
      <c r="P63" s="293"/>
      <c r="Q63" s="293"/>
    </row>
    <row r="64" spans="2:17" s="8" customFormat="1" ht="15">
      <c r="B64" s="115" t="s">
        <v>424</v>
      </c>
      <c r="C64" s="116" t="s">
        <v>425</v>
      </c>
      <c r="D64" s="116" t="s">
        <v>908</v>
      </c>
      <c r="E64" s="117"/>
      <c r="F64" s="111" t="s">
        <v>837</v>
      </c>
      <c r="G64" s="112" t="s">
        <v>133</v>
      </c>
      <c r="H64" s="113"/>
      <c r="I64" s="278">
        <f>IF(ISNA(PLNÁ!$M$4),ZKRÁCENÁ!J29,PLNÁ!J96)</f>
        <v>0</v>
      </c>
      <c r="J64" s="278">
        <f>IF(ISNA(PLNÁ!$M$4),ZKRÁCENÁ!K29,PLNÁ!K96)</f>
        <v>0</v>
      </c>
      <c r="K64" s="278">
        <f>IF(ISNA(PLNÁ!$M$4),ZKRÁCENÁ!L29,PLNÁ!L96)</f>
        <v>0</v>
      </c>
      <c r="L64" s="41" t="s">
        <v>687</v>
      </c>
      <c r="N64" s="8" t="s">
        <v>619</v>
      </c>
      <c r="P64" s="293"/>
      <c r="Q64" s="293"/>
    </row>
    <row r="65" spans="2:17" s="8" customFormat="1" ht="15">
      <c r="B65" s="120" t="s">
        <v>28</v>
      </c>
      <c r="C65" s="123" t="s">
        <v>410</v>
      </c>
      <c r="D65" s="197" t="s">
        <v>900</v>
      </c>
      <c r="E65" s="49"/>
      <c r="F65" s="48" t="s">
        <v>181</v>
      </c>
      <c r="G65" s="2"/>
      <c r="H65" s="1"/>
      <c r="I65" s="278">
        <f>IF(ISNA(PLNÁ!$M$4),0,PLNÁ!J97)</f>
        <v>0</v>
      </c>
      <c r="J65" s="278">
        <f>IF(ISNA(PLNÁ!$M$4),0,PLNÁ!K97)</f>
        <v>0</v>
      </c>
      <c r="K65" s="278">
        <f>IF(ISNA(PLNÁ!$M$4),0,PLNÁ!L97)</f>
        <v>0</v>
      </c>
      <c r="L65" s="41" t="s">
        <v>688</v>
      </c>
      <c r="P65" s="293"/>
      <c r="Q65" s="293"/>
    </row>
    <row r="66" spans="2:17" s="8" customFormat="1" ht="15">
      <c r="B66" s="120" t="s">
        <v>426</v>
      </c>
      <c r="C66" s="200" t="s">
        <v>412</v>
      </c>
      <c r="D66" s="197" t="s">
        <v>901</v>
      </c>
      <c r="E66" s="49"/>
      <c r="F66" s="48" t="s">
        <v>182</v>
      </c>
      <c r="G66" s="2"/>
      <c r="H66" s="1"/>
      <c r="I66" s="278">
        <f>IF(ISNA(PLNÁ!$M$4),0,PLNÁ!J98)</f>
        <v>0</v>
      </c>
      <c r="J66" s="278">
        <f>IF(ISNA(PLNÁ!$M$4),0,PLNÁ!K98)</f>
        <v>0</v>
      </c>
      <c r="K66" s="278">
        <f>IF(ISNA(PLNÁ!$M$4),0,PLNÁ!L98)</f>
        <v>0</v>
      </c>
      <c r="L66" s="41" t="s">
        <v>689</v>
      </c>
      <c r="P66" s="293"/>
      <c r="Q66" s="293"/>
    </row>
    <row r="67" spans="2:17" s="8" customFormat="1" ht="15" customHeight="1">
      <c r="B67" s="120" t="s">
        <v>427</v>
      </c>
      <c r="C67" s="200" t="s">
        <v>414</v>
      </c>
      <c r="D67" s="197" t="s">
        <v>902</v>
      </c>
      <c r="E67" s="49"/>
      <c r="F67" s="48" t="s">
        <v>183</v>
      </c>
      <c r="G67" s="2"/>
      <c r="H67" s="1"/>
      <c r="I67" s="278">
        <f>IF(ISNA(PLNÁ!$M$4),0,PLNÁ!J99)</f>
        <v>0</v>
      </c>
      <c r="J67" s="278">
        <f>IF(ISNA(PLNÁ!$M$4),0,PLNÁ!K99)</f>
        <v>0</v>
      </c>
      <c r="K67" s="278">
        <f>IF(ISNA(PLNÁ!$M$4),0,PLNÁ!L99)</f>
        <v>0</v>
      </c>
      <c r="L67" s="41" t="s">
        <v>690</v>
      </c>
      <c r="P67" s="293"/>
      <c r="Q67" s="293"/>
    </row>
    <row r="68" spans="2:17" s="8" customFormat="1" ht="15">
      <c r="B68" s="120" t="s">
        <v>428</v>
      </c>
      <c r="C68" s="200" t="s">
        <v>416</v>
      </c>
      <c r="D68" s="197" t="s">
        <v>903</v>
      </c>
      <c r="E68" s="49"/>
      <c r="F68" s="48" t="s">
        <v>184</v>
      </c>
      <c r="G68" s="2"/>
      <c r="H68" s="1"/>
      <c r="I68" s="278">
        <f>IF(ISNA(PLNÁ!$M$4),0,PLNÁ!J101)</f>
        <v>0</v>
      </c>
      <c r="J68" s="278">
        <f>IF(ISNA(PLNÁ!$M$4),0,PLNÁ!K101)</f>
        <v>0</v>
      </c>
      <c r="K68" s="278">
        <f>IF(ISNA(PLNÁ!$M$4),0,PLNÁ!L101)</f>
        <v>0</v>
      </c>
      <c r="L68" s="41" t="s">
        <v>691</v>
      </c>
      <c r="P68" s="293"/>
      <c r="Q68" s="293"/>
    </row>
    <row r="69" spans="2:17" s="8" customFormat="1" ht="15">
      <c r="B69" s="120" t="s">
        <v>29</v>
      </c>
      <c r="C69" s="121" t="s">
        <v>73</v>
      </c>
      <c r="D69" s="197" t="s">
        <v>909</v>
      </c>
      <c r="E69" s="49"/>
      <c r="F69" s="48" t="s">
        <v>185</v>
      </c>
      <c r="G69" s="2"/>
      <c r="H69" s="1"/>
      <c r="I69" s="278">
        <f>IF(ISNA(PLNÁ!$M$4),0,PLNÁ!J102)</f>
        <v>0</v>
      </c>
      <c r="J69" s="278">
        <f>IF(ISNA(PLNÁ!$M$4),0,PLNÁ!K102)</f>
        <v>0</v>
      </c>
      <c r="K69" s="278">
        <f>IF(ISNA(PLNÁ!$M$4),0,PLNÁ!L102)</f>
        <v>0</v>
      </c>
      <c r="L69" s="41" t="s">
        <v>692</v>
      </c>
      <c r="P69" s="293"/>
      <c r="Q69" s="293"/>
    </row>
    <row r="70" spans="2:17" s="8" customFormat="1" ht="15">
      <c r="B70" s="120" t="s">
        <v>30</v>
      </c>
      <c r="C70" s="123" t="s">
        <v>429</v>
      </c>
      <c r="D70" s="197" t="s">
        <v>910</v>
      </c>
      <c r="E70" s="49"/>
      <c r="F70" s="48" t="s">
        <v>186</v>
      </c>
      <c r="G70" s="2"/>
      <c r="H70" s="1"/>
      <c r="I70" s="278">
        <f>IF(ISNA(PLNÁ!$M$4),0,PLNÁ!J103)</f>
        <v>0</v>
      </c>
      <c r="J70" s="278">
        <f>IF(ISNA(PLNÁ!$M$4),0,PLNÁ!K103)</f>
        <v>0</v>
      </c>
      <c r="K70" s="278">
        <f>IF(ISNA(PLNÁ!$M$4),0,PLNÁ!L103)</f>
        <v>0</v>
      </c>
      <c r="L70" s="41" t="s">
        <v>693</v>
      </c>
      <c r="P70" s="293"/>
      <c r="Q70" s="293"/>
    </row>
    <row r="71" spans="2:17" s="8" customFormat="1" ht="15">
      <c r="B71" s="120" t="s">
        <v>430</v>
      </c>
      <c r="C71" s="200" t="s">
        <v>431</v>
      </c>
      <c r="D71" s="197" t="s">
        <v>911</v>
      </c>
      <c r="E71" s="49"/>
      <c r="F71" s="48" t="s">
        <v>187</v>
      </c>
      <c r="G71" s="2"/>
      <c r="H71" s="1"/>
      <c r="I71" s="278">
        <f>IF(ISNA(PLNÁ!$M$4),0,PLNÁ!J104)</f>
        <v>0</v>
      </c>
      <c r="J71" s="278">
        <f>IF(ISNA(PLNÁ!$M$4),0,PLNÁ!K104)</f>
        <v>0</v>
      </c>
      <c r="K71" s="278">
        <f>IF(ISNA(PLNÁ!$M$4),0,PLNÁ!L104)</f>
        <v>0</v>
      </c>
      <c r="L71" s="41" t="s">
        <v>694</v>
      </c>
      <c r="P71" s="293"/>
      <c r="Q71" s="293"/>
    </row>
    <row r="72" spans="2:17" s="8" customFormat="1" ht="15">
      <c r="B72" s="120" t="s">
        <v>432</v>
      </c>
      <c r="C72" s="200" t="s">
        <v>420</v>
      </c>
      <c r="D72" s="197" t="s">
        <v>905</v>
      </c>
      <c r="E72" s="49"/>
      <c r="F72" s="48" t="s">
        <v>188</v>
      </c>
      <c r="G72" s="2"/>
      <c r="H72" s="1"/>
      <c r="I72" s="278">
        <f>IF(ISNA(PLNÁ!$M$4),0,PLNÁ!J105)</f>
        <v>0</v>
      </c>
      <c r="J72" s="278">
        <f>IF(ISNA(PLNÁ!$M$4),0,PLNÁ!K105)</f>
        <v>0</v>
      </c>
      <c r="K72" s="278">
        <f>IF(ISNA(PLNÁ!$M$4),0,PLNÁ!L105)</f>
        <v>0</v>
      </c>
      <c r="L72" s="41" t="s">
        <v>695</v>
      </c>
      <c r="P72" s="293"/>
      <c r="Q72" s="293"/>
    </row>
    <row r="73" spans="2:17" s="8" customFormat="1" ht="15">
      <c r="B73" s="120" t="s">
        <v>31</v>
      </c>
      <c r="C73" s="121" t="s">
        <v>433</v>
      </c>
      <c r="D73" s="197" t="s">
        <v>906</v>
      </c>
      <c r="E73" s="49"/>
      <c r="F73" s="48" t="s">
        <v>189</v>
      </c>
      <c r="G73" s="2"/>
      <c r="H73" s="1"/>
      <c r="I73" s="278">
        <f>IF(ISNA(PLNÁ!$M$4),0,PLNÁ!J106)</f>
        <v>0</v>
      </c>
      <c r="J73" s="278">
        <f>IF(ISNA(PLNÁ!$M$4),0,PLNÁ!K106)</f>
        <v>0</v>
      </c>
      <c r="K73" s="278">
        <f>IF(ISNA(PLNÁ!$M$4),0,PLNÁ!L106)</f>
        <v>0</v>
      </c>
      <c r="L73" s="41" t="s">
        <v>696</v>
      </c>
      <c r="P73" s="293"/>
      <c r="Q73" s="293"/>
    </row>
    <row r="74" spans="2:17" s="8" customFormat="1" ht="15">
      <c r="B74" s="115" t="s">
        <v>434</v>
      </c>
      <c r="C74" s="116" t="s">
        <v>435</v>
      </c>
      <c r="D74" s="116" t="s">
        <v>912</v>
      </c>
      <c r="E74" s="117"/>
      <c r="F74" s="111" t="s">
        <v>190</v>
      </c>
      <c r="G74" s="112" t="s">
        <v>436</v>
      </c>
      <c r="H74" s="113"/>
      <c r="I74" s="278">
        <f>IF(ISNA(PLNÁ!$M$4),ZKRÁCENÁ!J32,PLNÁ!J113)</f>
        <v>0</v>
      </c>
      <c r="J74" s="278">
        <f>IF(ISNA(PLNÁ!$M$4),ZKRÁCENÁ!K30+ZKRÁCENÁ!K31,PLNÁ!K107+PLNÁ!K110)</f>
        <v>0</v>
      </c>
      <c r="K74" s="278">
        <f>IF(ISNA(PLNÁ!$M$4),ZKRÁCENÁ!L30+ZKRÁCENÁ!L31,PLNÁ!L107+PLNÁ!L110)</f>
        <v>0</v>
      </c>
      <c r="L74" s="41" t="s">
        <v>697</v>
      </c>
      <c r="N74" s="8" t="s">
        <v>620</v>
      </c>
      <c r="P74" s="293"/>
      <c r="Q74" s="293"/>
    </row>
    <row r="75" spans="2:17" s="8" customFormat="1" ht="15">
      <c r="B75" s="120" t="s">
        <v>32</v>
      </c>
      <c r="C75" s="121" t="s">
        <v>437</v>
      </c>
      <c r="D75" s="197" t="s">
        <v>913</v>
      </c>
      <c r="E75" s="49"/>
      <c r="F75" s="48" t="s">
        <v>332</v>
      </c>
      <c r="G75" s="2"/>
      <c r="H75" s="1"/>
      <c r="I75" s="278">
        <f>IF(ISNA(PLNÁ!$M$4),0,PLNÁ!J114)</f>
        <v>0</v>
      </c>
      <c r="J75" s="278">
        <f>IF(ISNA(PLNÁ!$M$4),0,PLNÁ!K111)</f>
        <v>0</v>
      </c>
      <c r="K75" s="278">
        <f>IF(ISNA(PLNÁ!$M$4),0,PLNÁ!L111)</f>
        <v>0</v>
      </c>
      <c r="L75" s="41" t="s">
        <v>698</v>
      </c>
      <c r="P75" s="293"/>
      <c r="Q75" s="293"/>
    </row>
    <row r="76" spans="2:17" s="8" customFormat="1" ht="15">
      <c r="B76" s="120" t="s">
        <v>33</v>
      </c>
      <c r="C76" s="121" t="s">
        <v>438</v>
      </c>
      <c r="D76" s="197" t="s">
        <v>914</v>
      </c>
      <c r="E76" s="49"/>
      <c r="F76" s="48" t="s">
        <v>838</v>
      </c>
      <c r="G76" s="2"/>
      <c r="H76" s="1"/>
      <c r="I76" s="278">
        <f>IF(ISNA(PLNÁ!$M$4),0,PLNÁ!J115)</f>
        <v>0</v>
      </c>
      <c r="J76" s="278">
        <f>IF(ISNA(PLNÁ!$M$4),0,PLNÁ!K112)</f>
        <v>0</v>
      </c>
      <c r="K76" s="278">
        <f>IF(ISNA(PLNÁ!$M$4),0,PLNÁ!L112)</f>
        <v>0</v>
      </c>
      <c r="L76" s="41" t="s">
        <v>699</v>
      </c>
      <c r="P76" s="293"/>
      <c r="Q76" s="293"/>
    </row>
    <row r="77" spans="2:17" s="8" customFormat="1" ht="15">
      <c r="B77" s="120" t="s">
        <v>34</v>
      </c>
      <c r="C77" s="121" t="s">
        <v>439</v>
      </c>
      <c r="D77" s="197" t="s">
        <v>915</v>
      </c>
      <c r="E77" s="49"/>
      <c r="F77" s="48" t="s">
        <v>191</v>
      </c>
      <c r="G77" s="2"/>
      <c r="H77" s="1"/>
      <c r="I77" s="278">
        <f>IF(ISNA(PLNÁ!$M$4),0,PLNÁ!J116)</f>
        <v>0</v>
      </c>
      <c r="J77" s="278">
        <f>IF(ISNA(PLNÁ!$M$4),0,PLNÁ!K109)</f>
        <v>0</v>
      </c>
      <c r="K77" s="278">
        <f>IF(ISNA(PLNÁ!$M$4),0,PLNÁ!L109)</f>
        <v>0</v>
      </c>
      <c r="L77" s="41" t="s">
        <v>700</v>
      </c>
      <c r="P77" s="293"/>
      <c r="Q77" s="293"/>
    </row>
    <row r="78" spans="2:17" s="8" customFormat="1" ht="15">
      <c r="B78" s="120" t="s">
        <v>440</v>
      </c>
      <c r="C78" s="121" t="s">
        <v>441</v>
      </c>
      <c r="D78" s="197" t="s">
        <v>916</v>
      </c>
      <c r="E78" s="49"/>
      <c r="F78" s="48" t="s">
        <v>192</v>
      </c>
      <c r="G78" s="2"/>
      <c r="H78" s="1" t="s">
        <v>293</v>
      </c>
      <c r="I78" s="278">
        <f>IF(ISNA(PLNÁ!$M$4),0,PLNÁ!J117)</f>
        <v>0</v>
      </c>
      <c r="J78" s="278">
        <f>IF(ISNA(PLNÁ!$M$4),0,PLNÁ!K108)</f>
        <v>0</v>
      </c>
      <c r="K78" s="278">
        <f>IF(ISNA(PLNÁ!$M$4),0,PLNÁ!L108)</f>
        <v>0</v>
      </c>
      <c r="L78" s="41" t="s">
        <v>701</v>
      </c>
      <c r="P78" s="293"/>
      <c r="Q78" s="293"/>
    </row>
    <row r="79" spans="2:17" s="8" customFormat="1" ht="15">
      <c r="B79" s="115" t="s">
        <v>442</v>
      </c>
      <c r="C79" s="116" t="s">
        <v>443</v>
      </c>
      <c r="D79" s="116" t="s">
        <v>917</v>
      </c>
      <c r="E79" s="117"/>
      <c r="F79" s="111" t="s">
        <v>193</v>
      </c>
      <c r="G79" s="112" t="s">
        <v>134</v>
      </c>
      <c r="H79" s="113"/>
      <c r="I79" s="278">
        <f>IF(ISNA(PLNÁ!$M$4),ZKRÁCENÁ!J33,PLNÁ!J118)</f>
        <v>0</v>
      </c>
      <c r="J79" s="278">
        <f>IF(ISNA(PLNÁ!$M$4),ZKRÁCENÁ!K33,PLNÁ!K118)</f>
        <v>0</v>
      </c>
      <c r="K79" s="278">
        <f>IF(ISNA(PLNÁ!$M$4),ZKRÁCENÁ!L33,PLNÁ!L118)</f>
        <v>0</v>
      </c>
      <c r="L79" s="41" t="s">
        <v>702</v>
      </c>
      <c r="P79" s="293"/>
      <c r="Q79" s="293"/>
    </row>
    <row r="80" spans="2:17" s="8" customFormat="1" ht="15">
      <c r="B80" s="120" t="s">
        <v>35</v>
      </c>
      <c r="C80" s="121" t="s">
        <v>444</v>
      </c>
      <c r="D80" s="197" t="s">
        <v>918</v>
      </c>
      <c r="E80" s="49"/>
      <c r="F80" s="48" t="s">
        <v>194</v>
      </c>
      <c r="G80" s="2"/>
      <c r="H80" s="1"/>
      <c r="I80" s="278">
        <f>IF(ISNA(PLNÁ!$M$4),0,PLNÁ!J119)</f>
        <v>0</v>
      </c>
      <c r="J80" s="278">
        <f>IF(ISNA(PLNÁ!$M$4),0,PLNÁ!K119)</f>
        <v>0</v>
      </c>
      <c r="K80" s="278">
        <f>IF(ISNA(PLNÁ!$M$4),0,PLNÁ!L119)</f>
        <v>0</v>
      </c>
      <c r="L80" s="41" t="s">
        <v>703</v>
      </c>
      <c r="P80" s="293"/>
      <c r="Q80" s="293"/>
    </row>
    <row r="81" spans="2:17" s="8" customFormat="1" ht="15">
      <c r="B81" s="120" t="s">
        <v>445</v>
      </c>
      <c r="C81" s="200" t="s">
        <v>446</v>
      </c>
      <c r="D81" s="197" t="s">
        <v>919</v>
      </c>
      <c r="E81" s="49"/>
      <c r="F81" s="48" t="s">
        <v>195</v>
      </c>
      <c r="G81" s="2"/>
      <c r="H81" s="1"/>
      <c r="I81" s="278">
        <f>IF(ISNA(PLNÁ!$M$4),0,PLNÁ!J120)</f>
        <v>0</v>
      </c>
      <c r="J81" s="278">
        <f>IF(ISNA(PLNÁ!$M$4),0,PLNÁ!K120)</f>
        <v>0</v>
      </c>
      <c r="K81" s="278">
        <f>IF(ISNA(PLNÁ!$M$4),0,PLNÁ!L120)</f>
        <v>0</v>
      </c>
      <c r="L81" s="41" t="s">
        <v>704</v>
      </c>
      <c r="P81" s="293"/>
      <c r="Q81" s="293"/>
    </row>
    <row r="82" spans="2:17" s="8" customFormat="1" ht="15.75" thickBot="1">
      <c r="B82" s="120" t="s">
        <v>36</v>
      </c>
      <c r="C82" s="200" t="s">
        <v>447</v>
      </c>
      <c r="D82" s="197" t="s">
        <v>920</v>
      </c>
      <c r="E82" s="49"/>
      <c r="F82" s="48" t="s">
        <v>196</v>
      </c>
      <c r="G82" s="2"/>
      <c r="H82" s="1"/>
      <c r="I82" s="278">
        <f>IF(ISNA(PLNÁ!$M$4),0,PLNÁ!J121)</f>
        <v>0</v>
      </c>
      <c r="J82" s="278">
        <f>IF(ISNA(PLNÁ!$M$4),0,PLNÁ!K121)</f>
        <v>0</v>
      </c>
      <c r="K82" s="278">
        <f>IF(ISNA(PLNÁ!$M$4),0,PLNÁ!L121)</f>
        <v>0</v>
      </c>
      <c r="L82" s="41" t="s">
        <v>705</v>
      </c>
      <c r="P82" s="293"/>
      <c r="Q82" s="293"/>
    </row>
    <row r="83" spans="2:17" s="8" customFormat="1" ht="15.75" thickBot="1">
      <c r="B83" s="108" t="s">
        <v>448</v>
      </c>
      <c r="C83" s="109" t="s">
        <v>449</v>
      </c>
      <c r="D83" s="109" t="s">
        <v>921</v>
      </c>
      <c r="E83" s="110"/>
      <c r="F83" s="111" t="s">
        <v>197</v>
      </c>
      <c r="G83" s="112" t="s">
        <v>114</v>
      </c>
      <c r="H83" s="1"/>
      <c r="I83" s="278">
        <f>IF(ISNA(PLNÁ!$M$4),ZKRÁCENÁ!J36,PLNÁ!J124)</f>
        <v>0</v>
      </c>
      <c r="J83" s="278">
        <f>IF(ISNA(PLNÁ!$M$4),ZKRÁCENÁ!K36,PLNÁ!K124)</f>
        <v>0</v>
      </c>
      <c r="K83" s="278">
        <f>IF(ISNA(PLNÁ!$M$4),ZKRÁCENÁ!L36,PLNÁ!L124)</f>
        <v>0</v>
      </c>
      <c r="L83" s="41" t="s">
        <v>706</v>
      </c>
      <c r="N83" s="8" t="s">
        <v>621</v>
      </c>
      <c r="P83" s="293"/>
      <c r="Q83" s="293"/>
    </row>
    <row r="84" spans="2:17" s="8" customFormat="1" ht="15.75" thickBot="1">
      <c r="B84" s="115" t="s">
        <v>341</v>
      </c>
      <c r="C84" s="116" t="s">
        <v>450</v>
      </c>
      <c r="D84" s="109" t="s">
        <v>922</v>
      </c>
      <c r="E84" s="117"/>
      <c r="F84" s="111" t="s">
        <v>198</v>
      </c>
      <c r="G84" s="112" t="s">
        <v>297</v>
      </c>
      <c r="H84" s="1"/>
      <c r="I84" s="278">
        <f>IF(ISNA(PLNÁ!$M$4),ZKRÁCENÁ!J37,PLNÁ!J125)</f>
        <v>0</v>
      </c>
      <c r="J84" s="278">
        <f>IF(ISNA(PLNÁ!$M$4),ZKRÁCENÁ!K37,PLNÁ!K125)</f>
        <v>0</v>
      </c>
      <c r="K84" s="278">
        <f>IF(ISNA(PLNÁ!$M$4),ZKRÁCENÁ!L37,PLNÁ!L125)</f>
        <v>0</v>
      </c>
      <c r="L84" s="41" t="s">
        <v>707</v>
      </c>
      <c r="N84" s="8" t="s">
        <v>622</v>
      </c>
      <c r="P84" s="293"/>
      <c r="Q84" s="293"/>
    </row>
    <row r="85" spans="2:17" s="8" customFormat="1" ht="15">
      <c r="B85" s="115" t="s">
        <v>451</v>
      </c>
      <c r="C85" s="116" t="s">
        <v>452</v>
      </c>
      <c r="D85" s="109" t="s">
        <v>923</v>
      </c>
      <c r="E85" s="117"/>
      <c r="F85" s="111" t="s">
        <v>199</v>
      </c>
      <c r="G85" s="112" t="s">
        <v>138</v>
      </c>
      <c r="H85" s="1"/>
      <c r="I85" s="278">
        <f>IF(ISNA(PLNÁ!$M$4),ZKRÁCENÁ!J38,PLNÁ!J126)</f>
        <v>0</v>
      </c>
      <c r="J85" s="278">
        <f>IF(ISNA(PLNÁ!$M$4),ZKRÁCENÁ!K38,PLNÁ!K126)</f>
        <v>0</v>
      </c>
      <c r="K85" s="278">
        <f>IF(ISNA(PLNÁ!$M$4),ZKRÁCENÁ!L38,PLNÁ!L126)</f>
        <v>0</v>
      </c>
      <c r="L85" s="41" t="s">
        <v>708</v>
      </c>
      <c r="N85" s="8" t="s">
        <v>623</v>
      </c>
      <c r="P85" s="293"/>
      <c r="Q85" s="293"/>
    </row>
    <row r="86" spans="2:17" s="8" customFormat="1" ht="15" customHeight="1">
      <c r="B86" s="120" t="s">
        <v>37</v>
      </c>
      <c r="C86" s="121" t="s">
        <v>452</v>
      </c>
      <c r="D86" s="196" t="s">
        <v>923</v>
      </c>
      <c r="E86" s="49"/>
      <c r="F86" s="48" t="s">
        <v>200</v>
      </c>
      <c r="G86" s="2"/>
      <c r="H86" s="1"/>
      <c r="I86" s="278">
        <f>IF(ISNA(PLNÁ!$M$4),0,PLNÁ!J127)</f>
        <v>0</v>
      </c>
      <c r="J86" s="278">
        <f>IF(ISNA(PLNÁ!$M$4),0,PLNÁ!K127)</f>
        <v>0</v>
      </c>
      <c r="K86" s="278">
        <f>IF(ISNA(PLNÁ!$M$4),0,PLNÁ!L127)</f>
        <v>0</v>
      </c>
      <c r="L86" s="41" t="s">
        <v>709</v>
      </c>
      <c r="P86" s="293"/>
      <c r="Q86" s="293"/>
    </row>
    <row r="87" spans="2:17" s="8" customFormat="1" ht="15">
      <c r="B87" s="120" t="s">
        <v>38</v>
      </c>
      <c r="C87" s="121" t="s">
        <v>453</v>
      </c>
      <c r="D87" s="196" t="s">
        <v>924</v>
      </c>
      <c r="E87" s="49"/>
      <c r="F87" s="48" t="s">
        <v>201</v>
      </c>
      <c r="G87" s="2"/>
      <c r="H87" s="1"/>
      <c r="I87" s="278">
        <f>IF(ISNA(PLNÁ!$M$4),0,PLNÁ!J128)</f>
        <v>0</v>
      </c>
      <c r="J87" s="278">
        <f>IF(ISNA(PLNÁ!$M$4),0,PLNÁ!K128)</f>
        <v>0</v>
      </c>
      <c r="K87" s="278">
        <f>IF(ISNA(PLNÁ!$M$4),0,PLNÁ!L128)</f>
        <v>0</v>
      </c>
      <c r="L87" s="41" t="s">
        <v>710</v>
      </c>
      <c r="P87" s="293"/>
      <c r="Q87" s="293"/>
    </row>
    <row r="88" spans="2:17" s="8" customFormat="1" ht="15">
      <c r="B88" s="120" t="s">
        <v>454</v>
      </c>
      <c r="C88" s="200" t="s">
        <v>455</v>
      </c>
      <c r="D88" s="196" t="s">
        <v>925</v>
      </c>
      <c r="E88" s="49"/>
      <c r="F88" s="48" t="s">
        <v>202</v>
      </c>
      <c r="G88" s="2"/>
      <c r="H88" s="1" t="s">
        <v>293</v>
      </c>
      <c r="I88" s="278">
        <f>IF(ISNA(PLNÁ!$M$4),0,PLNÁ!J129)</f>
        <v>0</v>
      </c>
      <c r="J88" s="278">
        <f>IF(ISNA(PLNÁ!$M$4),0,PLNÁ!K129)</f>
        <v>0</v>
      </c>
      <c r="K88" s="278">
        <f>IF(ISNA(PLNÁ!$M$4),0,PLNÁ!L129)</f>
        <v>0</v>
      </c>
      <c r="L88" s="41" t="s">
        <v>711</v>
      </c>
      <c r="P88" s="293"/>
      <c r="Q88" s="293"/>
    </row>
    <row r="89" spans="2:17" s="8" customFormat="1" ht="15">
      <c r="B89" s="115" t="s">
        <v>456</v>
      </c>
      <c r="C89" s="116" t="s">
        <v>1302</v>
      </c>
      <c r="D89" s="116" t="s">
        <v>926</v>
      </c>
      <c r="E89" s="117"/>
      <c r="F89" s="111" t="s">
        <v>203</v>
      </c>
      <c r="G89" s="112" t="s">
        <v>135</v>
      </c>
      <c r="H89" s="1"/>
      <c r="I89" s="278">
        <f>IF(ISNA(PLNÁ!$M$4),ZKRÁCENÁ!J40,PLNÁ!J132)</f>
        <v>0</v>
      </c>
      <c r="J89" s="278">
        <f>IF(ISNA(PLNÁ!$M$4),ZKRÁCENÁ!K39,PLNÁ!K130)</f>
        <v>0</v>
      </c>
      <c r="K89" s="278">
        <f>IF(ISNA(PLNÁ!$M$4),ZKRÁCENÁ!L39,PLNÁ!L130)</f>
        <v>0</v>
      </c>
      <c r="L89" s="41" t="s">
        <v>712</v>
      </c>
      <c r="P89" s="293"/>
      <c r="Q89" s="293"/>
    </row>
    <row r="90" spans="2:17" s="8" customFormat="1" ht="15">
      <c r="B90" s="120" t="s">
        <v>39</v>
      </c>
      <c r="C90" s="121" t="s">
        <v>458</v>
      </c>
      <c r="D90" s="197" t="s">
        <v>927</v>
      </c>
      <c r="E90" s="49"/>
      <c r="F90" s="48" t="s">
        <v>204</v>
      </c>
      <c r="G90" s="2"/>
      <c r="H90" s="1"/>
      <c r="I90" s="278">
        <f>IF(ISNA(PLNÁ!$M$4),0,PLNÁ!J133)</f>
        <v>0</v>
      </c>
      <c r="J90" s="278">
        <f>IF(ISNA(PLNÁ!$M$4),0,PLNÁ!K131)</f>
        <v>0</v>
      </c>
      <c r="K90" s="278">
        <f>IF(ISNA(PLNÁ!$M$4),0,PLNÁ!L131)</f>
        <v>0</v>
      </c>
      <c r="L90" s="41" t="s">
        <v>713</v>
      </c>
      <c r="P90" s="293"/>
      <c r="Q90" s="293"/>
    </row>
    <row r="91" spans="2:17" s="8" customFormat="1" ht="15">
      <c r="B91" s="120" t="s">
        <v>40</v>
      </c>
      <c r="C91" s="121" t="s">
        <v>459</v>
      </c>
      <c r="D91" s="197" t="s">
        <v>928</v>
      </c>
      <c r="E91" s="49"/>
      <c r="F91" s="48" t="s">
        <v>205</v>
      </c>
      <c r="G91" s="2"/>
      <c r="H91" s="1"/>
      <c r="I91" s="278">
        <f>IF(ISNA(PLNÁ!$M$4),0,PLNÁ!J134)</f>
        <v>0</v>
      </c>
      <c r="J91" s="278">
        <f>IF(ISNA(PLNÁ!$M$4),0,PLNÁ!K134)</f>
        <v>0</v>
      </c>
      <c r="K91" s="278">
        <f>IF(ISNA(PLNÁ!$M$4),0,PLNÁ!L134)</f>
        <v>0</v>
      </c>
      <c r="L91" s="41" t="s">
        <v>714</v>
      </c>
      <c r="P91" s="293"/>
      <c r="Q91" s="293"/>
    </row>
    <row r="92" spans="2:17" s="8" customFormat="1" ht="15">
      <c r="B92" s="120" t="s">
        <v>41</v>
      </c>
      <c r="C92" s="121" t="s">
        <v>74</v>
      </c>
      <c r="D92" s="197" t="s">
        <v>929</v>
      </c>
      <c r="E92" s="49"/>
      <c r="F92" s="48" t="s">
        <v>206</v>
      </c>
      <c r="G92" s="2"/>
      <c r="H92" s="1"/>
      <c r="I92" s="278">
        <f>IF(ISNA(PLNÁ!$M$4),0,PLNÁ!J135)</f>
        <v>0</v>
      </c>
      <c r="J92" s="278">
        <f>IF(ISNA(PLNÁ!$M$4),0,PLNÁ!K135)</f>
        <v>0</v>
      </c>
      <c r="K92" s="278">
        <f>IF(ISNA(PLNÁ!$M$4),0,PLNÁ!L135)</f>
        <v>0</v>
      </c>
      <c r="L92" s="41" t="s">
        <v>715</v>
      </c>
      <c r="P92" s="293"/>
      <c r="Q92" s="293"/>
    </row>
    <row r="93" spans="2:17" s="8" customFormat="1" ht="15">
      <c r="B93" s="120" t="s">
        <v>460</v>
      </c>
      <c r="C93" s="200" t="s">
        <v>461</v>
      </c>
      <c r="D93" s="197" t="s">
        <v>930</v>
      </c>
      <c r="E93" s="49"/>
      <c r="F93" s="48" t="s">
        <v>207</v>
      </c>
      <c r="G93" s="2"/>
      <c r="H93" s="1" t="s">
        <v>293</v>
      </c>
      <c r="I93" s="278">
        <f>IF(ISNA(PLNÁ!$M$4),0,PLNÁ!J136)</f>
        <v>0</v>
      </c>
      <c r="J93" s="278">
        <f>IF(ISNA(PLNÁ!$M$4),0,PLNÁ!K136)</f>
        <v>0</v>
      </c>
      <c r="K93" s="278">
        <f>IF(ISNA(PLNÁ!$M$4),0,PLNÁ!L136)</f>
        <v>0</v>
      </c>
      <c r="L93" s="41" t="s">
        <v>716</v>
      </c>
      <c r="P93" s="293"/>
      <c r="Q93" s="293"/>
    </row>
    <row r="94" spans="2:17" s="8" customFormat="1" ht="15">
      <c r="B94" s="115" t="s">
        <v>462</v>
      </c>
      <c r="C94" s="116" t="s">
        <v>463</v>
      </c>
      <c r="D94" s="116" t="s">
        <v>931</v>
      </c>
      <c r="E94" s="117"/>
      <c r="F94" s="111" t="s">
        <v>208</v>
      </c>
      <c r="G94" s="112" t="s">
        <v>115</v>
      </c>
      <c r="H94" s="1"/>
      <c r="I94" s="278">
        <f>IF(ISNA(PLNÁ!$M$4),ZKRÁCENÁ!J42,PLNÁ!J142)</f>
        <v>0</v>
      </c>
      <c r="J94" s="278">
        <f>IF(ISNA(PLNÁ!$M$4),ZKRÁCENÁ!K41,PLNÁ!K139)</f>
        <v>0</v>
      </c>
      <c r="K94" s="278">
        <f>IF(ISNA(PLNÁ!$M$4),ZKRÁCENÁ!L41,PLNÁ!L139)</f>
        <v>0</v>
      </c>
      <c r="L94" s="41" t="s">
        <v>717</v>
      </c>
      <c r="P94" s="293"/>
      <c r="Q94" s="293"/>
    </row>
    <row r="95" spans="2:17" s="8" customFormat="1" ht="15">
      <c r="B95" s="120" t="s">
        <v>42</v>
      </c>
      <c r="C95" s="202" t="s">
        <v>464</v>
      </c>
      <c r="D95" s="196" t="s">
        <v>932</v>
      </c>
      <c r="E95" s="49"/>
      <c r="F95" s="48" t="s">
        <v>209</v>
      </c>
      <c r="G95" s="2"/>
      <c r="H95" s="1"/>
      <c r="I95" s="278">
        <f>IF(ISNA(PLNÁ!$M$4),0,PLNÁ!J143)</f>
        <v>0</v>
      </c>
      <c r="J95" s="278">
        <f>IF(ISNA(PLNÁ!$M$4),0,PLNÁ!K140)</f>
        <v>0</v>
      </c>
      <c r="K95" s="278">
        <f>IF(ISNA(PLNÁ!$M$4),0,PLNÁ!L140)</f>
        <v>0</v>
      </c>
      <c r="L95" s="41" t="s">
        <v>718</v>
      </c>
      <c r="P95" s="293"/>
      <c r="Q95" s="293"/>
    </row>
    <row r="96" spans="2:17" s="8" customFormat="1" ht="15">
      <c r="B96" s="120" t="s">
        <v>43</v>
      </c>
      <c r="C96" s="202" t="s">
        <v>465</v>
      </c>
      <c r="D96" s="196" t="s">
        <v>933</v>
      </c>
      <c r="E96" s="49"/>
      <c r="F96" s="48" t="s">
        <v>210</v>
      </c>
      <c r="G96" s="2"/>
      <c r="H96" s="1"/>
      <c r="I96" s="278">
        <f>IF(ISNA(PLNÁ!$M$4),0,PLNÁ!J144)</f>
        <v>0</v>
      </c>
      <c r="J96" s="278">
        <f>IF(ISNA(PLNÁ!$M$4),0,PLNÁ!K141)</f>
        <v>0</v>
      </c>
      <c r="K96" s="278">
        <f>IF(ISNA(PLNÁ!$M$4),0,PLNÁ!L141)</f>
        <v>0</v>
      </c>
      <c r="L96" s="41" t="s">
        <v>719</v>
      </c>
      <c r="P96" s="293"/>
      <c r="Q96" s="293"/>
    </row>
    <row r="97" spans="2:17" s="8" customFormat="1" ht="15">
      <c r="B97" s="115" t="s">
        <v>466</v>
      </c>
      <c r="C97" s="116" t="s">
        <v>467</v>
      </c>
      <c r="D97" s="116" t="s">
        <v>934</v>
      </c>
      <c r="E97" s="117"/>
      <c r="F97" s="111" t="s">
        <v>211</v>
      </c>
      <c r="G97" s="125" t="s">
        <v>116</v>
      </c>
      <c r="H97" s="1"/>
      <c r="I97" s="278">
        <f>IF(ISNA(PLNÁ!$M$4),ZKRÁCENÁ!J43,PLNÁ!J145)</f>
        <v>0</v>
      </c>
      <c r="J97" s="278">
        <f>IF(ISNA(PLNÁ!$M$4),ZKRÁCENÁ!K43,PLNÁ!K145)</f>
        <v>0</v>
      </c>
      <c r="K97" s="278">
        <f>IF(ISNA(PLNÁ!$M$4),ZKRÁCENÁ!L43,PLNÁ!L145)</f>
        <v>0</v>
      </c>
      <c r="L97" s="41" t="s">
        <v>720</v>
      </c>
      <c r="P97" s="293"/>
      <c r="Q97" s="293"/>
    </row>
    <row r="98" spans="2:17" s="8" customFormat="1" ht="15">
      <c r="B98" s="120" t="s">
        <v>44</v>
      </c>
      <c r="C98" s="121" t="s">
        <v>468</v>
      </c>
      <c r="D98" s="197" t="s">
        <v>935</v>
      </c>
      <c r="E98" s="49"/>
      <c r="F98" s="48" t="s">
        <v>839</v>
      </c>
      <c r="G98" s="2"/>
      <c r="H98" s="1"/>
      <c r="I98" s="278">
        <f>IF(ISNA(PLNÁ!$M$4),0,PLNÁ!J146)</f>
        <v>0</v>
      </c>
      <c r="J98" s="278">
        <f>IF(ISNA(PLNÁ!$M$4),0,PLNÁ!K146)</f>
        <v>0</v>
      </c>
      <c r="K98" s="278">
        <f>IF(ISNA(PLNÁ!$M$4),0,PLNÁ!L146)</f>
        <v>0</v>
      </c>
      <c r="L98" s="41" t="s">
        <v>721</v>
      </c>
      <c r="P98" s="293"/>
      <c r="Q98" s="293"/>
    </row>
    <row r="99" spans="2:17" s="8" customFormat="1" ht="15">
      <c r="B99" s="120" t="s">
        <v>45</v>
      </c>
      <c r="C99" s="121" t="s">
        <v>469</v>
      </c>
      <c r="D99" s="197" t="s">
        <v>936</v>
      </c>
      <c r="E99" s="49"/>
      <c r="F99" s="48" t="s">
        <v>212</v>
      </c>
      <c r="G99" s="2"/>
      <c r="H99" s="1"/>
      <c r="I99" s="278">
        <f>IF(ISNA(PLNÁ!$M$4),0,PLNÁ!J147)</f>
        <v>0</v>
      </c>
      <c r="J99" s="278">
        <f>IF(ISNA(PLNÁ!$M$4),0,PLNÁ!K147)</f>
        <v>0</v>
      </c>
      <c r="K99" s="278">
        <f>IF(ISNA(PLNÁ!$M$4),0,PLNÁ!L147)</f>
        <v>0</v>
      </c>
      <c r="L99" s="41" t="s">
        <v>722</v>
      </c>
      <c r="P99" s="293"/>
      <c r="Q99" s="293"/>
    </row>
    <row r="100" spans="2:17" s="8" customFormat="1" ht="15">
      <c r="B100" s="120" t="s">
        <v>470</v>
      </c>
      <c r="C100" s="126" t="s">
        <v>471</v>
      </c>
      <c r="D100" s="197" t="s">
        <v>937</v>
      </c>
      <c r="E100" s="47"/>
      <c r="F100" s="48" t="s">
        <v>213</v>
      </c>
      <c r="G100" s="2"/>
      <c r="H100" s="1"/>
      <c r="I100" s="278">
        <f>IF(ISNA(PLNÁ!$M$4),ZKRÁCENÁ!J44,PLNÁ!J149)</f>
        <v>0</v>
      </c>
      <c r="J100" s="278">
        <f>IF(ISNA(PLNÁ!$M$4),ZKRÁCENÁ!K44,PLNÁ!K149)</f>
        <v>0</v>
      </c>
      <c r="K100" s="278">
        <f>IF(ISNA(PLNÁ!$M$4),ZKRÁCENÁ!L44,PLNÁ!L149)</f>
        <v>0</v>
      </c>
      <c r="L100" s="41" t="s">
        <v>723</v>
      </c>
      <c r="P100" s="293"/>
      <c r="Q100" s="293"/>
    </row>
    <row r="101" spans="2:17" s="8" customFormat="1" ht="15">
      <c r="B101" s="115" t="s">
        <v>342</v>
      </c>
      <c r="C101" s="116" t="s">
        <v>472</v>
      </c>
      <c r="D101" s="116" t="s">
        <v>938</v>
      </c>
      <c r="E101" s="117"/>
      <c r="F101" s="111" t="s">
        <v>840</v>
      </c>
      <c r="G101" s="112" t="s">
        <v>117</v>
      </c>
      <c r="H101" s="1"/>
      <c r="I101" s="278">
        <f>IF(ISNA(PLNÁ!$M$4),ZKRÁCENÁ!J46,PLNÁ!J151)</f>
        <v>0</v>
      </c>
      <c r="J101" s="278">
        <f>IF(ISNA(PLNÁ!$M$4),ZKRÁCENÁ!K46,PLNÁ!K151)</f>
        <v>0</v>
      </c>
      <c r="K101" s="278">
        <f>IF(ISNA(PLNÁ!$M$4),ZKRÁCENÁ!L46,PLNÁ!L151)</f>
        <v>0</v>
      </c>
      <c r="L101" s="41" t="s">
        <v>724</v>
      </c>
      <c r="N101" s="8" t="s">
        <v>624</v>
      </c>
      <c r="P101" s="293"/>
      <c r="Q101" s="293"/>
    </row>
    <row r="102" spans="2:17" s="8" customFormat="1" ht="15">
      <c r="B102" s="115" t="s">
        <v>344</v>
      </c>
      <c r="C102" s="127" t="s">
        <v>473</v>
      </c>
      <c r="D102" s="116" t="s">
        <v>939</v>
      </c>
      <c r="E102" s="117"/>
      <c r="F102" s="111" t="s">
        <v>841</v>
      </c>
      <c r="G102" s="112" t="s">
        <v>474</v>
      </c>
      <c r="H102" s="1"/>
      <c r="I102" s="278">
        <f>IF(ISNA(PLNÁ!$M$4),ZKRÁCENÁ!J47,PLNÁ!J152)</f>
        <v>0</v>
      </c>
      <c r="J102" s="278">
        <f>IF(ISNA(PLNÁ!$M$4),ZKRÁCENÁ!K47,PLNÁ!K152)</f>
        <v>0</v>
      </c>
      <c r="K102" s="278">
        <f>IF(ISNA(PLNÁ!$M$4),ZKRÁCENÁ!L47,PLNÁ!L152)</f>
        <v>0</v>
      </c>
      <c r="L102" s="41" t="s">
        <v>725</v>
      </c>
      <c r="P102" s="293"/>
      <c r="Q102" s="293"/>
    </row>
    <row r="103" spans="2:17" s="8" customFormat="1" ht="15">
      <c r="B103" s="120" t="s">
        <v>21</v>
      </c>
      <c r="C103" s="202" t="s">
        <v>475</v>
      </c>
      <c r="D103" s="197" t="s">
        <v>940</v>
      </c>
      <c r="E103" s="49"/>
      <c r="F103" s="48" t="s">
        <v>214</v>
      </c>
      <c r="G103" s="2"/>
      <c r="H103" s="1"/>
      <c r="I103" s="278">
        <f>IF(ISNA(PLNÁ!$M$4),0,PLNÁ!J155)</f>
        <v>0</v>
      </c>
      <c r="J103" s="278">
        <f>IF(ISNA(PLNÁ!$M$4),0,PLNÁ!K155)</f>
        <v>0</v>
      </c>
      <c r="K103" s="278">
        <f>IF(ISNA(PLNÁ!$M$4),0,PLNÁ!L155)</f>
        <v>0</v>
      </c>
      <c r="L103" s="41" t="s">
        <v>726</v>
      </c>
      <c r="P103" s="293"/>
      <c r="Q103" s="293"/>
    </row>
    <row r="104" spans="2:17" s="8" customFormat="1" ht="15">
      <c r="B104" s="120" t="s">
        <v>476</v>
      </c>
      <c r="C104" s="202" t="s">
        <v>477</v>
      </c>
      <c r="D104" s="197" t="s">
        <v>942</v>
      </c>
      <c r="E104" s="49"/>
      <c r="F104" s="48" t="s">
        <v>215</v>
      </c>
      <c r="G104" s="2"/>
      <c r="H104" s="1"/>
      <c r="I104" s="278">
        <f>IF(ISNA(PLNÁ!$M$4),0,PLNÁ!J153)</f>
        <v>0</v>
      </c>
      <c r="J104" s="278">
        <f>IF(ISNA(PLNÁ!$M$4),0,PLNÁ!K153)</f>
        <v>0</v>
      </c>
      <c r="K104" s="278">
        <f>IF(ISNA(PLNÁ!$M$4),0,PLNÁ!L153)</f>
        <v>0</v>
      </c>
      <c r="L104" s="41" t="s">
        <v>727</v>
      </c>
      <c r="P104" s="293"/>
      <c r="Q104" s="293"/>
    </row>
    <row r="105" spans="2:17" s="8" customFormat="1" ht="15">
      <c r="B105" s="120" t="s">
        <v>478</v>
      </c>
      <c r="C105" s="202" t="s">
        <v>479</v>
      </c>
      <c r="D105" s="197" t="s">
        <v>943</v>
      </c>
      <c r="E105" s="49"/>
      <c r="F105" s="48" t="s">
        <v>216</v>
      </c>
      <c r="G105" s="2"/>
      <c r="H105" s="1" t="s">
        <v>293</v>
      </c>
      <c r="I105" s="278">
        <f>IF(ISNA(PLNÁ!$M$4),0,PLNÁ!J154)</f>
        <v>0</v>
      </c>
      <c r="J105" s="278">
        <f>IF(ISNA(PLNÁ!$M$4),0,PLNÁ!K154)</f>
        <v>0</v>
      </c>
      <c r="K105" s="278">
        <f>IF(ISNA(PLNÁ!$M$4),0,PLNÁ!L154)</f>
        <v>0</v>
      </c>
      <c r="L105" s="41" t="s">
        <v>728</v>
      </c>
      <c r="P105" s="293"/>
      <c r="Q105" s="293"/>
    </row>
    <row r="106" spans="2:17" s="8" customFormat="1" ht="15">
      <c r="B106" s="120" t="s">
        <v>22</v>
      </c>
      <c r="C106" s="121" t="s">
        <v>480</v>
      </c>
      <c r="D106" s="197" t="s">
        <v>944</v>
      </c>
      <c r="E106" s="49"/>
      <c r="F106" s="48" t="s">
        <v>217</v>
      </c>
      <c r="G106" s="2"/>
      <c r="H106" s="1"/>
      <c r="I106" s="278">
        <f>IF(ISNA(PLNÁ!$M$4),0,PLNÁ!J156)</f>
        <v>0</v>
      </c>
      <c r="J106" s="278">
        <f>IF(ISNA(PLNÁ!$M$4),0,PLNÁ!K156)</f>
        <v>0</v>
      </c>
      <c r="K106" s="278">
        <f>IF(ISNA(PLNÁ!$M$4),0,PLNÁ!L156)</f>
        <v>0</v>
      </c>
      <c r="L106" s="41" t="s">
        <v>729</v>
      </c>
      <c r="P106" s="293"/>
      <c r="Q106" s="293"/>
    </row>
    <row r="107" spans="2:17" s="8" customFormat="1" ht="15">
      <c r="B107" s="115" t="s">
        <v>355</v>
      </c>
      <c r="C107" s="116" t="s">
        <v>481</v>
      </c>
      <c r="D107" s="116" t="s">
        <v>945</v>
      </c>
      <c r="E107" s="117"/>
      <c r="F107" s="111" t="s">
        <v>218</v>
      </c>
      <c r="G107" s="112" t="s">
        <v>482</v>
      </c>
      <c r="H107" s="1"/>
      <c r="I107" s="278">
        <f>IF(ISNA(PLNÁ!$M$4),ZKRÁCENÁ!J49,PLNÁ!J158)</f>
        <v>0</v>
      </c>
      <c r="J107" s="278">
        <f>IF(ISNA(PLNÁ!$M$4),ZKRÁCENÁ!K49,PLNÁ!K158)</f>
        <v>0</v>
      </c>
      <c r="K107" s="278">
        <f>IF(ISNA(PLNÁ!$M$4),ZKRÁCENÁ!L49,PLNÁ!L158)</f>
        <v>0</v>
      </c>
      <c r="L107" s="41" t="s">
        <v>730</v>
      </c>
      <c r="P107" s="293"/>
      <c r="Q107" s="293"/>
    </row>
    <row r="108" spans="2:17" s="8" customFormat="1" ht="15">
      <c r="B108" s="124" t="s">
        <v>357</v>
      </c>
      <c r="C108" s="123" t="s">
        <v>483</v>
      </c>
      <c r="D108" s="197" t="s">
        <v>946</v>
      </c>
      <c r="E108" s="47"/>
      <c r="F108" s="48" t="s">
        <v>219</v>
      </c>
      <c r="G108" s="2"/>
      <c r="H108" s="1"/>
      <c r="I108" s="278">
        <f>IF(ISNA(PLNÁ!$M$4),0,PLNÁ!J164)</f>
        <v>0</v>
      </c>
      <c r="J108" s="278">
        <f>IF(ISNA(PLNÁ!$M$4),0,PLNÁ!K164)</f>
        <v>0</v>
      </c>
      <c r="K108" s="278">
        <f>IF(ISNA(PLNÁ!$M$4),0,PLNÁ!L164)</f>
        <v>0</v>
      </c>
      <c r="L108" s="41" t="s">
        <v>731</v>
      </c>
      <c r="P108" s="293"/>
      <c r="Q108" s="293"/>
    </row>
    <row r="109" spans="2:17" s="8" customFormat="1" ht="15" customHeight="1">
      <c r="B109" s="124" t="s">
        <v>359</v>
      </c>
      <c r="C109" s="200" t="s">
        <v>484</v>
      </c>
      <c r="D109" s="197" t="s">
        <v>947</v>
      </c>
      <c r="E109" s="47"/>
      <c r="F109" s="48" t="s">
        <v>842</v>
      </c>
      <c r="G109" s="2"/>
      <c r="H109" s="1"/>
      <c r="I109" s="278">
        <f>IF(ISNA(PLNÁ!$M$4),0,PLNÁ!J166)</f>
        <v>0</v>
      </c>
      <c r="J109" s="278">
        <f>IF(ISNA(PLNÁ!$M$4),0,PLNÁ!K166)</f>
        <v>0</v>
      </c>
      <c r="K109" s="278">
        <f>IF(ISNA(PLNÁ!$M$4),0,PLNÁ!L166)</f>
        <v>0</v>
      </c>
      <c r="L109" s="41" t="s">
        <v>732</v>
      </c>
      <c r="P109" s="293"/>
      <c r="Q109" s="293"/>
    </row>
    <row r="110" spans="2:17" s="8" customFormat="1" ht="15">
      <c r="B110" s="124" t="s">
        <v>361</v>
      </c>
      <c r="C110" s="200" t="s">
        <v>485</v>
      </c>
      <c r="D110" s="197" t="s">
        <v>948</v>
      </c>
      <c r="E110" s="47"/>
      <c r="F110" s="48" t="s">
        <v>220</v>
      </c>
      <c r="G110" s="2"/>
      <c r="H110" s="1"/>
      <c r="I110" s="278">
        <f>IF(ISNA(PLNÁ!$M$4),0,PLNÁ!J167)</f>
        <v>0</v>
      </c>
      <c r="J110" s="278">
        <f>IF(ISNA(PLNÁ!$M$4),0,PLNÁ!K167)</f>
        <v>0</v>
      </c>
      <c r="K110" s="278">
        <f>IF(ISNA(PLNÁ!$M$4),0,PLNÁ!L167)</f>
        <v>0</v>
      </c>
      <c r="L110" s="41" t="s">
        <v>733</v>
      </c>
      <c r="P110" s="293"/>
      <c r="Q110" s="293"/>
    </row>
    <row r="111" spans="2:17" s="8" customFormat="1" ht="15">
      <c r="B111" s="124" t="s">
        <v>363</v>
      </c>
      <c r="C111" s="200" t="s">
        <v>486</v>
      </c>
      <c r="D111" s="197" t="s">
        <v>949</v>
      </c>
      <c r="E111" s="49"/>
      <c r="F111" s="48" t="s">
        <v>221</v>
      </c>
      <c r="G111" s="2"/>
      <c r="H111" s="1"/>
      <c r="I111" s="278">
        <f>IF(ISNA(PLNÁ!$M$4),0,PLNÁ!J170)</f>
        <v>0</v>
      </c>
      <c r="J111" s="278">
        <f>IF(ISNA(PLNÁ!$M$4),0,PLNÁ!K170)</f>
        <v>0</v>
      </c>
      <c r="K111" s="278">
        <f>IF(ISNA(PLNÁ!$M$4),0,PLNÁ!L170)</f>
        <v>0</v>
      </c>
      <c r="L111" s="41" t="s">
        <v>734</v>
      </c>
      <c r="P111" s="293"/>
      <c r="Q111" s="293"/>
    </row>
    <row r="112" spans="2:17" s="8" customFormat="1" ht="15">
      <c r="B112" s="124" t="s">
        <v>365</v>
      </c>
      <c r="C112" s="123" t="s">
        <v>487</v>
      </c>
      <c r="D112" s="197" t="s">
        <v>950</v>
      </c>
      <c r="E112" s="49"/>
      <c r="F112" s="48" t="s">
        <v>222</v>
      </c>
      <c r="G112" s="2"/>
      <c r="H112" s="1"/>
      <c r="I112" s="278">
        <f>IF(ISNA(PLNÁ!$M$4),0,PLNÁ!J163)</f>
        <v>0</v>
      </c>
      <c r="J112" s="278">
        <f>IF(ISNA(PLNÁ!$M$4),0,PLNÁ!K163)</f>
        <v>0</v>
      </c>
      <c r="K112" s="278">
        <f>IF(ISNA(PLNÁ!$M$4),0,PLNÁ!L163)</f>
        <v>0</v>
      </c>
      <c r="L112" s="41" t="s">
        <v>735</v>
      </c>
      <c r="P112" s="293"/>
      <c r="Q112" s="293"/>
    </row>
    <row r="113" spans="2:17" s="8" customFormat="1" ht="15">
      <c r="B113" s="124" t="s">
        <v>367</v>
      </c>
      <c r="C113" s="123" t="s">
        <v>488</v>
      </c>
      <c r="D113" s="197" t="s">
        <v>951</v>
      </c>
      <c r="E113" s="49"/>
      <c r="F113" s="48" t="s">
        <v>843</v>
      </c>
      <c r="G113" s="2"/>
      <c r="H113" s="1"/>
      <c r="I113" s="278">
        <f>IF(ISNA(PLNÁ!$M$4),0,PLNÁ!J173)</f>
        <v>0</v>
      </c>
      <c r="J113" s="278">
        <f>IF(ISNA(PLNÁ!$M$4),0,PLNÁ!K160+PLNÁ!K161)</f>
        <v>0</v>
      </c>
      <c r="K113" s="278">
        <f>IF(ISNA(PLNÁ!$M$4),0,PLNÁ!L160+PLNÁ!L161)</f>
        <v>0</v>
      </c>
      <c r="L113" s="41" t="s">
        <v>736</v>
      </c>
      <c r="P113" s="293"/>
      <c r="Q113" s="293"/>
    </row>
    <row r="114" spans="2:17" s="8" customFormat="1" ht="15">
      <c r="B114" s="124" t="s">
        <v>369</v>
      </c>
      <c r="C114" s="123" t="s">
        <v>489</v>
      </c>
      <c r="D114" s="197" t="s">
        <v>952</v>
      </c>
      <c r="E114" s="49"/>
      <c r="F114" s="48" t="s">
        <v>844</v>
      </c>
      <c r="G114" s="2"/>
      <c r="H114" s="1"/>
      <c r="I114" s="278">
        <f>IF(ISNA(PLNÁ!$M$4),0,PLNÁ!J165)</f>
        <v>0</v>
      </c>
      <c r="J114" s="278">
        <f>IF(ISNA(PLNÁ!$M$4),0,PLNÁ!K165)</f>
        <v>0</v>
      </c>
      <c r="K114" s="278">
        <f>IF(ISNA(PLNÁ!$M$4),0,PLNÁ!L165)</f>
        <v>0</v>
      </c>
      <c r="L114" s="41" t="s">
        <v>737</v>
      </c>
      <c r="P114" s="293"/>
      <c r="Q114" s="293"/>
    </row>
    <row r="115" spans="2:17" s="8" customFormat="1" ht="15">
      <c r="B115" s="124" t="s">
        <v>490</v>
      </c>
      <c r="C115" s="200" t="s">
        <v>491</v>
      </c>
      <c r="D115" s="197" t="s">
        <v>953</v>
      </c>
      <c r="E115" s="49"/>
      <c r="F115" s="48" t="s">
        <v>223</v>
      </c>
      <c r="G115" s="2"/>
      <c r="H115" s="1"/>
      <c r="I115" s="278">
        <f>IF(ISNA(PLNÁ!$M$4),0,PLNÁ!J171)</f>
        <v>0</v>
      </c>
      <c r="J115" s="278">
        <f>IF(ISNA(PLNÁ!$M$4),0,PLNÁ!K171)</f>
        <v>0</v>
      </c>
      <c r="K115" s="278">
        <f>IF(ISNA(PLNÁ!$M$4),0,PLNÁ!L171)</f>
        <v>0</v>
      </c>
      <c r="L115" s="41" t="s">
        <v>738</v>
      </c>
      <c r="P115" s="293"/>
      <c r="Q115" s="293"/>
    </row>
    <row r="116" spans="2:17" s="8" customFormat="1" ht="15" customHeight="1">
      <c r="B116" s="124" t="s">
        <v>373</v>
      </c>
      <c r="C116" s="123" t="s">
        <v>492</v>
      </c>
      <c r="D116" s="197" t="s">
        <v>954</v>
      </c>
      <c r="E116" s="49"/>
      <c r="F116" s="48" t="s">
        <v>224</v>
      </c>
      <c r="G116" s="2"/>
      <c r="H116" s="1"/>
      <c r="I116" s="278">
        <f>IF(ISNA(PLNÁ!$M$4),0,PLNÁ!J172)</f>
        <v>0</v>
      </c>
      <c r="J116" s="278">
        <f>IF(ISNA(PLNÁ!$M$4),0,PLNÁ!K172)</f>
        <v>0</v>
      </c>
      <c r="K116" s="278">
        <f>IF(ISNA(PLNÁ!$M$4),0,PLNÁ!L172)</f>
        <v>0</v>
      </c>
      <c r="L116" s="41" t="s">
        <v>739</v>
      </c>
      <c r="M116" s="26"/>
      <c r="P116" s="293"/>
      <c r="Q116" s="293"/>
    </row>
    <row r="117" spans="2:17" s="8" customFormat="1" ht="15" customHeight="1">
      <c r="B117" s="124" t="s">
        <v>493</v>
      </c>
      <c r="C117" s="200" t="s">
        <v>494</v>
      </c>
      <c r="D117" s="197" t="s">
        <v>955</v>
      </c>
      <c r="E117" s="49"/>
      <c r="F117" s="48" t="s">
        <v>225</v>
      </c>
      <c r="G117" s="2"/>
      <c r="H117" s="1"/>
      <c r="I117" s="278">
        <f>IF(ISNA(PLNÁ!$M$4),0,PLNÁ!J168)</f>
        <v>0</v>
      </c>
      <c r="J117" s="278">
        <f>IF(ISNA(PLNÁ!$M$4),0,PLNÁ!K168)</f>
        <v>0</v>
      </c>
      <c r="K117" s="278">
        <f>IF(ISNA(PLNÁ!$M$4),0,PLNÁ!L168)</f>
        <v>0</v>
      </c>
      <c r="L117" s="41" t="s">
        <v>740</v>
      </c>
      <c r="P117" s="293"/>
      <c r="Q117" s="293"/>
    </row>
    <row r="118" spans="2:17" s="8" customFormat="1" ht="15">
      <c r="B118" s="115" t="s">
        <v>375</v>
      </c>
      <c r="C118" s="116" t="s">
        <v>495</v>
      </c>
      <c r="D118" s="116" t="s">
        <v>956</v>
      </c>
      <c r="E118" s="117"/>
      <c r="F118" s="111" t="s">
        <v>226</v>
      </c>
      <c r="G118" s="112" t="s">
        <v>136</v>
      </c>
      <c r="H118" s="1"/>
      <c r="I118" s="278">
        <f>IF(ISNA(PLNÁ!$M$4),ZKRÁCENÁ!J51,PLNÁ!J174)</f>
        <v>0</v>
      </c>
      <c r="J118" s="278">
        <f>IF(ISNA(PLNÁ!$M$4),ZKRÁCENÁ!K51-ZKRÁCENÁ!K52-ZKRÁCENÁ!K55,PLNÁ!K174-PLNÁ!K178-PLNÁ!K186)</f>
        <v>0</v>
      </c>
      <c r="K118" s="278">
        <f>IF(ISNA(PLNÁ!$M$4),ZKRÁCENÁ!L51-ZKRÁCENÁ!L52-ZKRÁCENÁ!L55,PLNÁ!L174-PLNÁ!L178-PLNÁ!L186)</f>
        <v>0</v>
      </c>
      <c r="L118" s="41" t="s">
        <v>741</v>
      </c>
      <c r="N118" s="8" t="s">
        <v>625</v>
      </c>
      <c r="P118" s="293"/>
      <c r="Q118" s="293"/>
    </row>
    <row r="119" spans="2:17" s="8" customFormat="1" ht="15">
      <c r="B119" s="120" t="s">
        <v>378</v>
      </c>
      <c r="C119" s="121" t="s">
        <v>496</v>
      </c>
      <c r="D119" s="197" t="s">
        <v>946</v>
      </c>
      <c r="E119" s="49"/>
      <c r="F119" s="48" t="s">
        <v>227</v>
      </c>
      <c r="G119" s="2"/>
      <c r="H119" s="1"/>
      <c r="I119" s="278">
        <f>IF(ISNA(PLNÁ!$M$4),0,PLNÁ!J180)</f>
        <v>0</v>
      </c>
      <c r="J119" s="278">
        <f>IF(ISNA(PLNÁ!$M$4),0,PLNÁ!K180)</f>
        <v>0</v>
      </c>
      <c r="K119" s="278">
        <f>IF(ISNA(PLNÁ!$M$4),0,PLNÁ!L180)</f>
        <v>0</v>
      </c>
      <c r="L119" s="41" t="s">
        <v>742</v>
      </c>
      <c r="P119" s="293"/>
      <c r="Q119" s="293"/>
    </row>
    <row r="120" spans="2:17" s="8" customFormat="1" ht="15">
      <c r="B120" s="120" t="s">
        <v>380</v>
      </c>
      <c r="C120" s="200" t="s">
        <v>484</v>
      </c>
      <c r="D120" s="197" t="s">
        <v>947</v>
      </c>
      <c r="E120" s="49"/>
      <c r="F120" s="48" t="s">
        <v>228</v>
      </c>
      <c r="G120" s="2"/>
      <c r="H120" s="1"/>
      <c r="I120" s="278">
        <f>IF(ISNA(PLNÁ!$M$4),0,PLNÁ!J182)</f>
        <v>0</v>
      </c>
      <c r="J120" s="278">
        <f>IF(ISNA(PLNÁ!$M$4),0,PLNÁ!K182)</f>
        <v>0</v>
      </c>
      <c r="K120" s="278">
        <f>IF(ISNA(PLNÁ!$M$4),0,PLNÁ!L182)</f>
        <v>0</v>
      </c>
      <c r="L120" s="41" t="s">
        <v>743</v>
      </c>
      <c r="P120" s="293"/>
      <c r="Q120" s="293"/>
    </row>
    <row r="121" spans="2:17" s="8" customFormat="1" ht="15">
      <c r="B121" s="120" t="s">
        <v>497</v>
      </c>
      <c r="C121" s="200" t="s">
        <v>485</v>
      </c>
      <c r="D121" s="197" t="s">
        <v>948</v>
      </c>
      <c r="E121" s="49"/>
      <c r="F121" s="48" t="s">
        <v>845</v>
      </c>
      <c r="G121" s="2"/>
      <c r="H121" s="1"/>
      <c r="I121" s="278">
        <f>IF(ISNA(PLNÁ!$M$4),0,PLNÁ!J183)</f>
        <v>0</v>
      </c>
      <c r="J121" s="278">
        <f>IF(ISNA(PLNÁ!$M$4),0,PLNÁ!K183)</f>
        <v>0</v>
      </c>
      <c r="K121" s="278">
        <f>IF(ISNA(PLNÁ!$M$4),0,PLNÁ!L183)</f>
        <v>0</v>
      </c>
      <c r="L121" s="41" t="s">
        <v>744</v>
      </c>
      <c r="P121" s="293"/>
      <c r="Q121" s="293"/>
    </row>
    <row r="122" spans="2:17" s="8" customFormat="1" ht="15">
      <c r="B122" s="120" t="s">
        <v>383</v>
      </c>
      <c r="C122" s="200" t="s">
        <v>486</v>
      </c>
      <c r="D122" s="197" t="s">
        <v>949</v>
      </c>
      <c r="E122" s="49"/>
      <c r="F122" s="48" t="s">
        <v>229</v>
      </c>
      <c r="G122" s="2"/>
      <c r="H122" s="1"/>
      <c r="I122" s="278">
        <f>IF(ISNA(PLNÁ!$M$4),0,PLNÁ!J185)</f>
        <v>0</v>
      </c>
      <c r="J122" s="278">
        <f>IF(ISNA(PLNÁ!$M$4),0,PLNÁ!K185)</f>
        <v>0</v>
      </c>
      <c r="K122" s="278">
        <f>IF(ISNA(PLNÁ!$M$4),0,PLNÁ!L185)</f>
        <v>0</v>
      </c>
      <c r="L122" s="41" t="s">
        <v>745</v>
      </c>
      <c r="P122" s="293"/>
      <c r="Q122" s="293"/>
    </row>
    <row r="123" spans="2:17" s="8" customFormat="1" ht="15">
      <c r="B123" s="120" t="s">
        <v>385</v>
      </c>
      <c r="C123" s="121" t="s">
        <v>498</v>
      </c>
      <c r="D123" s="197" t="s">
        <v>957</v>
      </c>
      <c r="E123" s="49"/>
      <c r="F123" s="48" t="s">
        <v>230</v>
      </c>
      <c r="G123" s="2"/>
      <c r="H123" s="1"/>
      <c r="I123" s="278">
        <f>IF(ISNA(PLNÁ!$M$4),0,PLNÁ!J187)</f>
        <v>0</v>
      </c>
      <c r="J123" s="278">
        <f>IF(ISNA(PLNÁ!$M$4),0,PLNÁ!K187)</f>
        <v>0</v>
      </c>
      <c r="K123" s="278">
        <f>IF(ISNA(PLNÁ!$M$4),0,PLNÁ!L187)</f>
        <v>0</v>
      </c>
      <c r="L123" s="41" t="s">
        <v>746</v>
      </c>
      <c r="P123" s="293"/>
      <c r="Q123" s="293"/>
    </row>
    <row r="124" spans="2:17" s="8" customFormat="1" ht="15">
      <c r="B124" s="120" t="s">
        <v>387</v>
      </c>
      <c r="C124" s="121" t="s">
        <v>75</v>
      </c>
      <c r="D124" s="197" t="s">
        <v>958</v>
      </c>
      <c r="E124" s="49"/>
      <c r="F124" s="48" t="s">
        <v>231</v>
      </c>
      <c r="G124" s="2"/>
      <c r="H124" s="1"/>
      <c r="I124" s="278">
        <f>IF(ISNA(PLNÁ!$M$4),0,PLNÁ!J188)</f>
        <v>0</v>
      </c>
      <c r="J124" s="278">
        <f>IF(ISNA(PLNÁ!$M$4),0,PLNÁ!K188)</f>
        <v>0</v>
      </c>
      <c r="K124" s="278">
        <f>IF(ISNA(PLNÁ!$M$4),0,PLNÁ!L188)</f>
        <v>0</v>
      </c>
      <c r="L124" s="41" t="s">
        <v>747</v>
      </c>
      <c r="P124" s="293"/>
      <c r="Q124" s="293"/>
    </row>
    <row r="125" spans="2:17" s="8" customFormat="1" ht="15">
      <c r="B125" s="120" t="s">
        <v>388</v>
      </c>
      <c r="C125" s="121" t="s">
        <v>499</v>
      </c>
      <c r="D125" s="197" t="s">
        <v>959</v>
      </c>
      <c r="E125" s="49"/>
      <c r="F125" s="48" t="s">
        <v>846</v>
      </c>
      <c r="G125" s="2"/>
      <c r="H125" s="1"/>
      <c r="I125" s="278">
        <f>IF(ISNA(PLNÁ!$M$4),0,PLNÁ!J189)</f>
        <v>0</v>
      </c>
      <c r="J125" s="278">
        <f>IF(ISNA(PLNÁ!$M$4),0,PLNÁ!K189)</f>
        <v>0</v>
      </c>
      <c r="K125" s="278">
        <f>IF(ISNA(PLNÁ!$M$4),0,PLNÁ!L189)</f>
        <v>0</v>
      </c>
      <c r="L125" s="41" t="s">
        <v>748</v>
      </c>
      <c r="P125" s="293"/>
      <c r="Q125" s="293"/>
    </row>
    <row r="126" spans="2:17" s="8" customFormat="1" ht="15">
      <c r="B126" s="120" t="s">
        <v>500</v>
      </c>
      <c r="C126" s="200" t="s">
        <v>501</v>
      </c>
      <c r="D126" s="197" t="s">
        <v>960</v>
      </c>
      <c r="E126" s="49"/>
      <c r="F126" s="48" t="s">
        <v>847</v>
      </c>
      <c r="G126" s="2"/>
      <c r="H126" s="1"/>
      <c r="I126" s="278">
        <f>IF(ISNA(PLNÁ!$M$4),0,PLNÁ!J179)</f>
        <v>0</v>
      </c>
      <c r="J126" s="278">
        <f>IF(ISNA(PLNÁ!$M$4),0,PLNÁ!K179)</f>
        <v>0</v>
      </c>
      <c r="K126" s="278">
        <f>IF(ISNA(PLNÁ!$M$4),0,PLNÁ!L179)</f>
        <v>0</v>
      </c>
      <c r="L126" s="41" t="s">
        <v>749</v>
      </c>
      <c r="P126" s="293"/>
      <c r="Q126" s="293"/>
    </row>
    <row r="127" spans="2:17" s="8" customFormat="1" ht="15">
      <c r="B127" s="120" t="s">
        <v>502</v>
      </c>
      <c r="C127" s="200" t="s">
        <v>503</v>
      </c>
      <c r="D127" s="197" t="s">
        <v>951</v>
      </c>
      <c r="E127" s="49"/>
      <c r="F127" s="48" t="s">
        <v>848</v>
      </c>
      <c r="G127" s="2"/>
      <c r="H127" s="1"/>
      <c r="I127" s="278">
        <f>IF(ISNA(PLNÁ!$M$4),0,PLNÁ!J192)</f>
        <v>0</v>
      </c>
      <c r="J127" s="278">
        <f>IF(ISNA(PLNÁ!$M$4),0,PLNÁ!K175)</f>
        <v>0</v>
      </c>
      <c r="K127" s="278">
        <f>IF(ISNA(PLNÁ!$M$4),0,PLNÁ!L175)</f>
        <v>0</v>
      </c>
      <c r="L127" s="41" t="s">
        <v>750</v>
      </c>
      <c r="P127" s="293"/>
      <c r="Q127" s="293"/>
    </row>
    <row r="128" spans="2:17" s="8" customFormat="1" ht="15">
      <c r="B128" s="120" t="s">
        <v>504</v>
      </c>
      <c r="C128" s="200" t="s">
        <v>491</v>
      </c>
      <c r="D128" s="197" t="s">
        <v>953</v>
      </c>
      <c r="E128" s="49"/>
      <c r="F128" s="48" t="s">
        <v>849</v>
      </c>
      <c r="G128" s="2"/>
      <c r="H128" s="1"/>
      <c r="I128" s="278">
        <f>IF(ISNA(PLNÁ!$M$4),0,PLNÁ!J190)</f>
        <v>0</v>
      </c>
      <c r="J128" s="278">
        <f>IF(ISNA(PLNÁ!$M$4),0,PLNÁ!K190)</f>
        <v>0</v>
      </c>
      <c r="K128" s="278">
        <f>IF(ISNA(PLNÁ!$M$4),0,PLNÁ!L190)</f>
        <v>0</v>
      </c>
      <c r="L128" s="41" t="s">
        <v>751</v>
      </c>
      <c r="P128" s="293"/>
      <c r="Q128" s="293"/>
    </row>
    <row r="129" spans="2:17" s="8" customFormat="1" ht="15">
      <c r="B129" s="120" t="s">
        <v>46</v>
      </c>
      <c r="C129" s="121" t="s">
        <v>505</v>
      </c>
      <c r="D129" s="197" t="s">
        <v>961</v>
      </c>
      <c r="E129" s="49"/>
      <c r="F129" s="48" t="s">
        <v>850</v>
      </c>
      <c r="G129" s="2"/>
      <c r="H129" s="1"/>
      <c r="I129" s="278">
        <f>IF(ISNA(PLNÁ!$M$4),0,PLNÁ!J191)</f>
        <v>0</v>
      </c>
      <c r="J129" s="278">
        <f>IF(ISNA(PLNÁ!$M$4),0,PLNÁ!K191)</f>
        <v>0</v>
      </c>
      <c r="K129" s="278">
        <f>IF(ISNA(PLNÁ!$M$4),0,PLNÁ!L191)</f>
        <v>0</v>
      </c>
      <c r="L129" s="41" t="s">
        <v>752</v>
      </c>
      <c r="P129" s="293"/>
      <c r="Q129" s="293"/>
    </row>
    <row r="130" spans="2:17" s="8" customFormat="1" ht="15">
      <c r="B130" s="115" t="s">
        <v>506</v>
      </c>
      <c r="C130" s="116" t="s">
        <v>507</v>
      </c>
      <c r="D130" s="116" t="s">
        <v>962</v>
      </c>
      <c r="E130" s="117"/>
      <c r="F130" s="111" t="s">
        <v>851</v>
      </c>
      <c r="G130" s="112" t="s">
        <v>118</v>
      </c>
      <c r="H130" s="1"/>
      <c r="I130" s="278">
        <f>IF(ISNA(PLNÁ!$M$4),ZKRÁCENÁ!J53,PLNÁ!J193)</f>
        <v>0</v>
      </c>
      <c r="J130" s="278">
        <f>IF(ISNA(PLNÁ!$M$4),ZKRÁCENÁ!K50+ZKRÁCENÁ!K52+ZKRÁCENÁ!K55,PLNÁ!K162+PLNÁ!K178+PLNÁ!K186)</f>
        <v>0</v>
      </c>
      <c r="K130" s="278">
        <f>IF(ISNA(PLNÁ!$M$4),ZKRÁCENÁ!L50+ZKRÁCENÁ!L52+ZKRÁCENÁ!L55,PLNÁ!L162+PLNÁ!L178+PLNÁ!L186)</f>
        <v>0</v>
      </c>
      <c r="L130" s="41" t="s">
        <v>753</v>
      </c>
      <c r="P130" s="293"/>
      <c r="Q130" s="293"/>
    </row>
    <row r="131" spans="2:17" s="8" customFormat="1" ht="15">
      <c r="B131" s="120" t="s">
        <v>47</v>
      </c>
      <c r="C131" s="123" t="s">
        <v>508</v>
      </c>
      <c r="D131" s="197" t="s">
        <v>963</v>
      </c>
      <c r="E131" s="49"/>
      <c r="F131" s="48" t="s">
        <v>852</v>
      </c>
      <c r="G131" s="2"/>
      <c r="H131" s="1"/>
      <c r="I131" s="297">
        <f>IF(ISNA(PLNÁ!$M$4),0,PLNÁ!J194)</f>
        <v>0</v>
      </c>
      <c r="J131" s="297">
        <f>IF(ISNA(PLNÁ!$M$4),ZKRÁCENÁ!K50,PLNÁ!K162)</f>
        <v>0</v>
      </c>
      <c r="K131" s="297">
        <f>IF(ISNA(PLNÁ!$M$4),ZKRÁCENÁ!L50,PLNÁ!L162)</f>
        <v>0</v>
      </c>
      <c r="L131" s="41" t="s">
        <v>754</v>
      </c>
      <c r="P131" s="293"/>
      <c r="Q131" s="293"/>
    </row>
    <row r="132" spans="2:17" s="8" customFormat="1" ht="15">
      <c r="B132" s="120" t="s">
        <v>48</v>
      </c>
      <c r="C132" s="123" t="s">
        <v>509</v>
      </c>
      <c r="D132" s="197" t="s">
        <v>964</v>
      </c>
      <c r="E132" s="49"/>
      <c r="F132" s="48" t="s">
        <v>853</v>
      </c>
      <c r="G132" s="2"/>
      <c r="H132" s="1"/>
      <c r="I132" s="297">
        <f>IF(ISNA(PLNÁ!$M$4),ZKRÁCENÁ!J54,PLNÁ!J195)</f>
        <v>0</v>
      </c>
      <c r="J132" s="297">
        <f>IF(ISNA(PLNÁ!$M$4),ZKRÁCENÁ!K52,PLNÁ!K178)</f>
        <v>0</v>
      </c>
      <c r="K132" s="297">
        <f>IF(ISNA(PLNÁ!$M$4),ZKRÁCENÁ!L52,PLNÁ!L178)</f>
        <v>0</v>
      </c>
      <c r="L132" s="41" t="s">
        <v>755</v>
      </c>
      <c r="N132" s="8" t="s">
        <v>626</v>
      </c>
      <c r="P132" s="293"/>
      <c r="Q132" s="293"/>
    </row>
    <row r="133" spans="2:17" s="8" customFormat="1" ht="15">
      <c r="B133" s="120" t="s">
        <v>49</v>
      </c>
      <c r="C133" s="123" t="s">
        <v>510</v>
      </c>
      <c r="D133" s="197" t="s">
        <v>965</v>
      </c>
      <c r="E133" s="49"/>
      <c r="F133" s="48" t="s">
        <v>854</v>
      </c>
      <c r="G133" s="2"/>
      <c r="H133" s="1"/>
      <c r="I133" s="297">
        <f>IF(ISNA(PLNÁ!$M$4),0,PLNÁ!J196)</f>
        <v>0</v>
      </c>
      <c r="J133" s="297">
        <f>IF(ISNA(PLNÁ!$M$4),ZKRÁCENÁ!K55,PLNÁ!K186)</f>
        <v>0</v>
      </c>
      <c r="K133" s="297">
        <f>IF(ISNA(PLNÁ!$M$4),ZKRÁCENÁ!L55,PLNÁ!L186)</f>
        <v>0</v>
      </c>
      <c r="L133" s="41" t="s">
        <v>756</v>
      </c>
      <c r="N133" s="8" t="s">
        <v>627</v>
      </c>
      <c r="P133" s="293"/>
      <c r="Q133" s="293"/>
    </row>
    <row r="134" spans="2:17" s="8" customFormat="1" ht="15">
      <c r="B134" s="115" t="s">
        <v>392</v>
      </c>
      <c r="C134" s="116" t="s">
        <v>443</v>
      </c>
      <c r="D134" s="116" t="s">
        <v>917</v>
      </c>
      <c r="E134" s="117"/>
      <c r="F134" s="111" t="s">
        <v>855</v>
      </c>
      <c r="G134" s="112" t="s">
        <v>119</v>
      </c>
      <c r="H134" s="1"/>
      <c r="I134" s="278">
        <f>IF(ISNA(PLNÁ!$M$4),ZKRÁCENÁ!J56,PLNÁ!J197)</f>
        <v>0</v>
      </c>
      <c r="J134" s="278">
        <f>IF(ISNA(PLNÁ!$M$4),ZKRÁCENÁ!K56,PLNÁ!K197)</f>
        <v>0</v>
      </c>
      <c r="K134" s="278">
        <f>IF(ISNA(PLNÁ!$M$4),ZKRÁCENÁ!L56,PLNÁ!L197)</f>
        <v>0</v>
      </c>
      <c r="L134" s="41" t="s">
        <v>757</v>
      </c>
      <c r="N134" s="8" t="s">
        <v>628</v>
      </c>
      <c r="P134" s="293"/>
      <c r="Q134" s="293"/>
    </row>
    <row r="135" spans="2:17" s="8" customFormat="1" ht="15">
      <c r="B135" s="120" t="s">
        <v>395</v>
      </c>
      <c r="C135" s="121" t="s">
        <v>511</v>
      </c>
      <c r="D135" s="196" t="s">
        <v>966</v>
      </c>
      <c r="E135" s="49"/>
      <c r="F135" s="48" t="s">
        <v>856</v>
      </c>
      <c r="G135" s="2"/>
      <c r="H135" s="1"/>
      <c r="I135" s="278">
        <f>IF(ISNA(PLNÁ!$M$4),0,PLNÁ!J198)</f>
        <v>0</v>
      </c>
      <c r="J135" s="278">
        <f>IF(ISNA(PLNÁ!$M$4),0,PLNÁ!K198)</f>
        <v>0</v>
      </c>
      <c r="K135" s="278">
        <f>IF(ISNA(PLNÁ!$M$4),0,PLNÁ!L198)</f>
        <v>0</v>
      </c>
      <c r="L135" s="41" t="s">
        <v>758</v>
      </c>
      <c r="P135" s="293"/>
      <c r="Q135" s="293"/>
    </row>
    <row r="136" spans="2:17" s="8" customFormat="1" ht="15.75" thickBot="1">
      <c r="B136" s="120" t="s">
        <v>397</v>
      </c>
      <c r="C136" s="121" t="s">
        <v>512</v>
      </c>
      <c r="D136" s="196" t="s">
        <v>967</v>
      </c>
      <c r="E136" s="49"/>
      <c r="F136" s="48" t="s">
        <v>857</v>
      </c>
      <c r="G136" s="2"/>
      <c r="H136" s="1"/>
      <c r="I136" s="278">
        <f>IF(ISNA(PLNÁ!$M$4),0,PLNÁ!J199)</f>
        <v>0</v>
      </c>
      <c r="J136" s="278">
        <f>IF(ISNA(PLNÁ!$M$4),0,PLNÁ!K199)</f>
        <v>0</v>
      </c>
      <c r="K136" s="278">
        <f>IF(ISNA(PLNÁ!$M$4),0,PLNÁ!L199)</f>
        <v>0</v>
      </c>
      <c r="L136" s="41" t="s">
        <v>759</v>
      </c>
      <c r="P136" s="293"/>
      <c r="Q136" s="293"/>
    </row>
    <row r="137" spans="2:17" s="8" customFormat="1" ht="15">
      <c r="B137" s="128" t="s">
        <v>513</v>
      </c>
      <c r="C137" s="129" t="s">
        <v>514</v>
      </c>
      <c r="D137" s="198" t="s">
        <v>968</v>
      </c>
      <c r="E137" s="130"/>
      <c r="F137" s="50" t="s">
        <v>232</v>
      </c>
      <c r="G137" s="4"/>
      <c r="H137" s="3"/>
      <c r="I137" s="278">
        <f>IF(ISNA(PLNÁ!$M$4),ZKRÁCENÁ!J59,PLNÁ!J205)</f>
        <v>0</v>
      </c>
      <c r="J137" s="278">
        <f>IF(ISNA(PLNÁ!$M$4),ZKRÁCENÁ!K59,PLNÁ!K205)</f>
        <v>0</v>
      </c>
      <c r="K137" s="278">
        <f>IF(ISNA(PLNÁ!$M$4),ZKRÁCENÁ!L59,PLNÁ!L205)</f>
        <v>0</v>
      </c>
      <c r="L137" s="41" t="s">
        <v>760</v>
      </c>
      <c r="N137" s="8" t="s">
        <v>629</v>
      </c>
      <c r="P137" s="293"/>
      <c r="Q137" s="293"/>
    </row>
    <row r="138" spans="2:17" s="8" customFormat="1" ht="15">
      <c r="B138" s="131" t="s">
        <v>515</v>
      </c>
      <c r="C138" s="132" t="s">
        <v>516</v>
      </c>
      <c r="D138" s="198" t="s">
        <v>969</v>
      </c>
      <c r="E138" s="51"/>
      <c r="F138" s="50" t="s">
        <v>233</v>
      </c>
      <c r="G138" s="2"/>
      <c r="H138" s="1"/>
      <c r="I138" s="278">
        <f>IF(ISNA(PLNÁ!$M$4),ZKRÁCENÁ!J62,PLNÁ!J208)</f>
        <v>0</v>
      </c>
      <c r="J138" s="278">
        <f>IF(ISNA(PLNÁ!$M$4),0,PLNÁ!K208)</f>
        <v>0</v>
      </c>
      <c r="K138" s="278">
        <f>IF(ISNA(PLNÁ!$M$4),0,PLNÁ!L208)</f>
        <v>0</v>
      </c>
      <c r="L138" s="41" t="s">
        <v>761</v>
      </c>
      <c r="P138" s="293"/>
      <c r="Q138" s="293"/>
    </row>
    <row r="139" spans="2:17" s="8" customFormat="1" ht="15">
      <c r="B139" s="133" t="str">
        <f>"+"</f>
        <v>+</v>
      </c>
      <c r="C139" s="134" t="s">
        <v>517</v>
      </c>
      <c r="D139" s="116" t="s">
        <v>970</v>
      </c>
      <c r="E139" s="117"/>
      <c r="F139" s="225" t="s">
        <v>234</v>
      </c>
      <c r="G139" s="112" t="s">
        <v>120</v>
      </c>
      <c r="H139" s="1"/>
      <c r="I139" s="278">
        <f>IF(ISNA(PLNÁ!$M$4),ZKRÁCENÁ!J68,PLNÁ!J220)</f>
        <v>0</v>
      </c>
      <c r="J139" s="278">
        <f>IF(ISNA(PLNÁ!$M$4),0,PLNÁ!K220)</f>
        <v>0</v>
      </c>
      <c r="K139" s="278">
        <f>IF(ISNA(PLNÁ!$M$4),0,PLNÁ!L220)</f>
        <v>0</v>
      </c>
      <c r="L139" s="41" t="s">
        <v>762</v>
      </c>
      <c r="P139" s="293"/>
      <c r="Q139" s="293"/>
    </row>
    <row r="140" spans="2:17" s="8" customFormat="1" ht="15">
      <c r="B140" s="133" t="s">
        <v>518</v>
      </c>
      <c r="C140" s="134" t="s">
        <v>519</v>
      </c>
      <c r="D140" s="116" t="s">
        <v>971</v>
      </c>
      <c r="E140" s="117"/>
      <c r="F140" s="225" t="s">
        <v>235</v>
      </c>
      <c r="G140" s="112" t="s">
        <v>121</v>
      </c>
      <c r="H140" s="1"/>
      <c r="I140" s="278">
        <f>IF(ISNA(PLNÁ!$M$4),ZKRÁCENÁ!J69,PLNÁ!J221)</f>
        <v>0</v>
      </c>
      <c r="J140" s="278">
        <f>IF(ISNA(PLNÁ!$M$4),ZKRÁCENÁ!K69,PLNÁ!K221)</f>
        <v>0</v>
      </c>
      <c r="K140" s="278">
        <f>IF(ISNA(PLNÁ!$M$4),ZKRÁCENÁ!L69,PLNÁ!L221)</f>
        <v>0</v>
      </c>
      <c r="L140" s="41" t="s">
        <v>763</v>
      </c>
      <c r="P140" s="293"/>
      <c r="Q140" s="293"/>
    </row>
    <row r="141" spans="2:17" s="8" customFormat="1" ht="15">
      <c r="B141" s="135" t="s">
        <v>520</v>
      </c>
      <c r="C141" s="132" t="s">
        <v>521</v>
      </c>
      <c r="D141" s="198" t="s">
        <v>972</v>
      </c>
      <c r="E141" s="49"/>
      <c r="F141" s="50" t="s">
        <v>236</v>
      </c>
      <c r="G141" s="2"/>
      <c r="H141" s="1"/>
      <c r="I141" s="278">
        <f>IF(ISNA(PLNÁ!$M$4),ZKRÁCENÁ!J60,PLNÁ!J206)</f>
        <v>0</v>
      </c>
      <c r="J141" s="278">
        <f>IF(ISNA(PLNÁ!$M$4),ZKRÁCENÁ!K60,PLNÁ!K206)</f>
        <v>0</v>
      </c>
      <c r="K141" s="278">
        <f>IF(ISNA(PLNÁ!$M$4),ZKRÁCENÁ!L60,PLNÁ!L206)</f>
        <v>0</v>
      </c>
      <c r="L141" s="41" t="s">
        <v>764</v>
      </c>
      <c r="N141" s="8" t="s">
        <v>630</v>
      </c>
      <c r="P141" s="293"/>
      <c r="Q141" s="293"/>
    </row>
    <row r="142" spans="2:17" s="8" customFormat="1" ht="15">
      <c r="B142" s="135" t="s">
        <v>522</v>
      </c>
      <c r="C142" s="132" t="s">
        <v>523</v>
      </c>
      <c r="D142" s="198" t="s">
        <v>973</v>
      </c>
      <c r="E142" s="49"/>
      <c r="F142" s="50" t="s">
        <v>237</v>
      </c>
      <c r="G142" s="2"/>
      <c r="H142" s="1"/>
      <c r="I142" s="278">
        <f>IF(ISNA(PLNÁ!$M$4),0,PLNÁ!J211)</f>
        <v>0</v>
      </c>
      <c r="J142" s="278">
        <f>IF(ISNA(PLNÁ!$M$4),ZKRÁCENÁ!K65,PLNÁ!K211)</f>
        <v>0</v>
      </c>
      <c r="K142" s="278">
        <f>IF(ISNA(PLNÁ!$M$4),ZKRÁCENÁ!L65,PLNÁ!L211)</f>
        <v>0</v>
      </c>
      <c r="L142" s="41" t="s">
        <v>765</v>
      </c>
      <c r="P142" s="293"/>
      <c r="Q142" s="293"/>
    </row>
    <row r="143" spans="2:17" s="8" customFormat="1" ht="15">
      <c r="B143" s="135" t="s">
        <v>524</v>
      </c>
      <c r="C143" s="132" t="s">
        <v>525</v>
      </c>
      <c r="D143" s="198" t="s">
        <v>974</v>
      </c>
      <c r="E143" s="49"/>
      <c r="F143" s="50" t="s">
        <v>238</v>
      </c>
      <c r="G143" s="2"/>
      <c r="H143" s="1"/>
      <c r="I143" s="278">
        <f>IF(ISNA(PLNÁ!$M$4),0,PLNÁ!J212)</f>
        <v>0</v>
      </c>
      <c r="J143" s="278">
        <f>IF(ISNA(PLNÁ!$M$4),ZKRÁCENÁ!K66,PLNÁ!K212)</f>
        <v>0</v>
      </c>
      <c r="K143" s="278">
        <f>IF(ISNA(PLNÁ!$M$4),ZKRÁCENÁ!L66,PLNÁ!L212)</f>
        <v>0</v>
      </c>
      <c r="L143" s="41" t="s">
        <v>766</v>
      </c>
      <c r="P143" s="293"/>
      <c r="Q143" s="293"/>
    </row>
    <row r="144" spans="2:17" s="8" customFormat="1" ht="15">
      <c r="B144" s="115" t="s">
        <v>526</v>
      </c>
      <c r="C144" s="134" t="s">
        <v>527</v>
      </c>
      <c r="D144" s="134" t="s">
        <v>975</v>
      </c>
      <c r="E144" s="117"/>
      <c r="F144" s="225" t="s">
        <v>239</v>
      </c>
      <c r="G144" s="112" t="s">
        <v>122</v>
      </c>
      <c r="H144" s="1"/>
      <c r="I144" s="278">
        <f>IF(ISNA(PLNÁ!$M$4),ZKRÁCENÁ!J61,PLNÁ!J207)</f>
        <v>0</v>
      </c>
      <c r="J144" s="278">
        <f>IF(ISNA(PLNÁ!$M$4),ZKRÁCENÁ!K61,PLNÁ!K207)</f>
        <v>0</v>
      </c>
      <c r="K144" s="278">
        <f>IF(ISNA(PLNÁ!$M$4),ZKRÁCENÁ!L61,PLNÁ!L207)</f>
        <v>0</v>
      </c>
      <c r="L144" s="41" t="s">
        <v>767</v>
      </c>
      <c r="P144" s="293"/>
      <c r="Q144" s="293"/>
    </row>
    <row r="145" spans="2:17" s="8" customFormat="1" ht="15">
      <c r="B145" s="136" t="s">
        <v>520</v>
      </c>
      <c r="C145" s="137" t="s">
        <v>528</v>
      </c>
      <c r="D145" s="198" t="s">
        <v>976</v>
      </c>
      <c r="E145" s="49"/>
      <c r="F145" s="50" t="s">
        <v>240</v>
      </c>
      <c r="G145" s="2"/>
      <c r="H145" s="1"/>
      <c r="I145" s="278">
        <f>IF(ISNA(PLNÁ!$M$4),ZKRÁCENÁ!J63,PLNÁ!J209)</f>
        <v>0</v>
      </c>
      <c r="J145" s="278">
        <f>IF(ISNA(PLNÁ!$M$4),ZKRÁCENÁ!K63,PLNÁ!K209)</f>
        <v>0</v>
      </c>
      <c r="K145" s="278">
        <f>IF(ISNA(PLNÁ!$M$4),ZKRÁCENÁ!L63,PLNÁ!L209)</f>
        <v>0</v>
      </c>
      <c r="L145" s="41" t="s">
        <v>768</v>
      </c>
      <c r="P145" s="293"/>
      <c r="Q145" s="293"/>
    </row>
    <row r="146" spans="2:17" s="8" customFormat="1" ht="15">
      <c r="B146" s="136" t="s">
        <v>522</v>
      </c>
      <c r="C146" s="137" t="s">
        <v>529</v>
      </c>
      <c r="D146" s="198" t="s">
        <v>977</v>
      </c>
      <c r="E146" s="49"/>
      <c r="F146" s="50" t="s">
        <v>241</v>
      </c>
      <c r="G146" s="2"/>
      <c r="H146" s="1"/>
      <c r="I146" s="278">
        <f>IF(ISNA(PLNÁ!$M$4),ZKRÁCENÁ!J64,PLNÁ!J210)</f>
        <v>0</v>
      </c>
      <c r="J146" s="278">
        <f>IF(ISNA(PLNÁ!$M$4),ZKRÁCENÁ!K64,PLNÁ!K210)</f>
        <v>0</v>
      </c>
      <c r="K146" s="278">
        <f>IF(ISNA(PLNÁ!$M$4),ZKRÁCENÁ!L64,PLNÁ!L210)</f>
        <v>0</v>
      </c>
      <c r="L146" s="41" t="s">
        <v>769</v>
      </c>
      <c r="P146" s="293"/>
      <c r="Q146" s="293"/>
    </row>
    <row r="147" spans="2:17" s="8" customFormat="1" ht="15">
      <c r="B147" s="133" t="str">
        <f>"+"</f>
        <v>+</v>
      </c>
      <c r="C147" s="134" t="s">
        <v>530</v>
      </c>
      <c r="D147" s="134" t="s">
        <v>978</v>
      </c>
      <c r="E147" s="117"/>
      <c r="F147" s="225" t="s">
        <v>242</v>
      </c>
      <c r="G147" s="112" t="s">
        <v>123</v>
      </c>
      <c r="H147" s="1"/>
      <c r="I147" s="278">
        <f>IF(ISNA(PLNÁ!$M$4),ZKRÁCENÁ!J70,PLNÁ!J222)</f>
        <v>0</v>
      </c>
      <c r="J147" s="278">
        <f>IF(ISNA(PLNÁ!$M$4),ZKRÁCENÁ!K70,PLNÁ!K222)</f>
        <v>0</v>
      </c>
      <c r="K147" s="278">
        <f>IF(ISNA(PLNÁ!$M$4),ZKRÁCENÁ!L70,PLNÁ!L222)</f>
        <v>0</v>
      </c>
      <c r="L147" s="41" t="s">
        <v>770</v>
      </c>
      <c r="N147" s="8" t="s">
        <v>631</v>
      </c>
      <c r="P147" s="293"/>
      <c r="Q147" s="293"/>
    </row>
    <row r="148" spans="2:17" s="8" customFormat="1" ht="15">
      <c r="B148" s="115" t="s">
        <v>531</v>
      </c>
      <c r="C148" s="134" t="s">
        <v>532</v>
      </c>
      <c r="D148" s="134" t="s">
        <v>979</v>
      </c>
      <c r="E148" s="117"/>
      <c r="F148" s="225" t="s">
        <v>243</v>
      </c>
      <c r="G148" s="112" t="s">
        <v>137</v>
      </c>
      <c r="H148" s="1"/>
      <c r="I148" s="278">
        <f>IF(ISNA(PLNÁ!$M$4),ZKRÁCENÁ!J67,PLNÁ!J213)</f>
        <v>0</v>
      </c>
      <c r="J148" s="278">
        <f>IF(ISNA(PLNÁ!$M$4),ZKRÁCENÁ!K67,PLNÁ!K213)</f>
        <v>0</v>
      </c>
      <c r="K148" s="278">
        <f>IF(ISNA(PLNÁ!$M$4),ZKRÁCENÁ!L67,PLNÁ!L213)</f>
        <v>0</v>
      </c>
      <c r="L148" s="41" t="s">
        <v>771</v>
      </c>
      <c r="N148" s="8" t="s">
        <v>632</v>
      </c>
      <c r="P148" s="293"/>
      <c r="Q148" s="293"/>
    </row>
    <row r="149" spans="2:17" s="8" customFormat="1" ht="15">
      <c r="B149" s="135" t="s">
        <v>520</v>
      </c>
      <c r="C149" s="132" t="s">
        <v>533</v>
      </c>
      <c r="D149" s="198" t="s">
        <v>980</v>
      </c>
      <c r="E149" s="49"/>
      <c r="F149" s="50" t="s">
        <v>244</v>
      </c>
      <c r="G149" s="2"/>
      <c r="H149" s="1"/>
      <c r="I149" s="278">
        <f>IF(ISNA(PLNÁ!$M$4),0,PLNÁ!J214)</f>
        <v>0</v>
      </c>
      <c r="J149" s="278">
        <f>IF(ISNA(PLNÁ!$M$4),0,PLNÁ!K214)</f>
        <v>0</v>
      </c>
      <c r="K149" s="278">
        <f>IF(ISNA(PLNÁ!$M$4),0,PLNÁ!L214)</f>
        <v>0</v>
      </c>
      <c r="L149" s="41" t="s">
        <v>772</v>
      </c>
      <c r="P149" s="293"/>
      <c r="Q149" s="293"/>
    </row>
    <row r="150" spans="2:17" s="8" customFormat="1" ht="15">
      <c r="B150" s="135" t="s">
        <v>522</v>
      </c>
      <c r="C150" s="132" t="s">
        <v>76</v>
      </c>
      <c r="D150" s="198" t="s">
        <v>981</v>
      </c>
      <c r="E150" s="49"/>
      <c r="F150" s="50" t="s">
        <v>245</v>
      </c>
      <c r="G150" s="2"/>
      <c r="H150" s="1"/>
      <c r="I150" s="278">
        <f>IF(ISNA(PLNÁ!$M$4),0,PLNÁ!J218)</f>
        <v>0</v>
      </c>
      <c r="J150" s="278">
        <f>IF(ISNA(PLNÁ!$M$4),0,PLNÁ!K218)</f>
        <v>0</v>
      </c>
      <c r="K150" s="278">
        <f>IF(ISNA(PLNÁ!$M$4),0,PLNÁ!L218)</f>
        <v>0</v>
      </c>
      <c r="L150" s="41" t="s">
        <v>773</v>
      </c>
      <c r="P150" s="293"/>
      <c r="Q150" s="293"/>
    </row>
    <row r="151" spans="2:17" s="8" customFormat="1" ht="15">
      <c r="B151" s="135" t="s">
        <v>524</v>
      </c>
      <c r="C151" s="132" t="s">
        <v>77</v>
      </c>
      <c r="D151" s="198" t="s">
        <v>982</v>
      </c>
      <c r="E151" s="49"/>
      <c r="F151" s="50" t="s">
        <v>246</v>
      </c>
      <c r="G151" s="2"/>
      <c r="H151" s="1"/>
      <c r="I151" s="278">
        <f>IF(ISNA(PLNÁ!$M$4),0,PLNÁ!J216)</f>
        <v>0</v>
      </c>
      <c r="J151" s="278">
        <f>IF(ISNA(PLNÁ!$M$4),0,PLNÁ!K216)</f>
        <v>0</v>
      </c>
      <c r="K151" s="278">
        <f>IF(ISNA(PLNÁ!$M$4),0,PLNÁ!L216)</f>
        <v>0</v>
      </c>
      <c r="L151" s="41" t="s">
        <v>774</v>
      </c>
      <c r="P151" s="293"/>
      <c r="Q151" s="293"/>
    </row>
    <row r="152" spans="2:17" s="8" customFormat="1" ht="15">
      <c r="B152" s="135" t="s">
        <v>534</v>
      </c>
      <c r="C152" s="132" t="s">
        <v>535</v>
      </c>
      <c r="D152" s="198" t="s">
        <v>983</v>
      </c>
      <c r="E152" s="49"/>
      <c r="F152" s="50" t="s">
        <v>247</v>
      </c>
      <c r="G152" s="2"/>
      <c r="H152" s="1"/>
      <c r="I152" s="278">
        <f>IF(ISNA(PLNÁ!$M$4),0,PLNÁ!J219)</f>
        <v>0</v>
      </c>
      <c r="J152" s="278">
        <f>IF(ISNA(PLNÁ!$M$4),0,PLNÁ!K219)</f>
        <v>0</v>
      </c>
      <c r="K152" s="278">
        <f>IF(ISNA(PLNÁ!$M$4),0,PLNÁ!L219)</f>
        <v>0</v>
      </c>
      <c r="L152" s="41" t="s">
        <v>775</v>
      </c>
      <c r="P152" s="293"/>
      <c r="Q152" s="293"/>
    </row>
    <row r="153" spans="2:17" s="8" customFormat="1" ht="15">
      <c r="B153" s="120" t="s">
        <v>536</v>
      </c>
      <c r="C153" s="132" t="s">
        <v>537</v>
      </c>
      <c r="D153" s="198" t="s">
        <v>984</v>
      </c>
      <c r="E153" s="49"/>
      <c r="F153" s="50" t="s">
        <v>248</v>
      </c>
      <c r="G153" s="2"/>
      <c r="H153" s="1"/>
      <c r="I153" s="278">
        <f>IF(ISNA(PLNÁ!$M$4),ZKRÁCENÁ!J85,PLNÁ!J241)</f>
        <v>0</v>
      </c>
      <c r="J153" s="278">
        <f>IF(ISNA(PLNÁ!$M$4),ZKRÁCENÁ!K85,PLNÁ!K241)</f>
        <v>0</v>
      </c>
      <c r="K153" s="278">
        <f>IF(ISNA(PLNÁ!$M$4),ZKRÁCENÁ!L85,PLNÁ!L241)</f>
        <v>0</v>
      </c>
      <c r="L153" s="41" t="s">
        <v>776</v>
      </c>
      <c r="P153" s="293"/>
      <c r="Q153" s="293"/>
    </row>
    <row r="154" spans="2:17" s="8" customFormat="1" ht="15">
      <c r="B154" s="120" t="s">
        <v>538</v>
      </c>
      <c r="C154" s="132" t="s">
        <v>539</v>
      </c>
      <c r="D154" s="198" t="s">
        <v>985</v>
      </c>
      <c r="E154" s="49"/>
      <c r="F154" s="50" t="s">
        <v>249</v>
      </c>
      <c r="G154" s="2"/>
      <c r="H154" s="1"/>
      <c r="I154" s="278">
        <f>IF(ISNA(PLNÁ!$M$4),ZKRÁCENÁ!J77,PLNÁ!J229)</f>
        <v>0</v>
      </c>
      <c r="J154" s="278">
        <f>IF(ISNA(PLNÁ!$M$4),ZKRÁCENÁ!K72,PLNÁ!K224)</f>
        <v>0</v>
      </c>
      <c r="K154" s="278">
        <f>IF(ISNA(PLNÁ!$M$4),ZKRÁCENÁ!L72,PLNÁ!L224)</f>
        <v>0</v>
      </c>
      <c r="L154" s="41" t="s">
        <v>777</v>
      </c>
      <c r="P154" s="293"/>
      <c r="Q154" s="293"/>
    </row>
    <row r="155" spans="2:17" s="8" customFormat="1" ht="15">
      <c r="B155" s="133" t="s">
        <v>540</v>
      </c>
      <c r="C155" s="134" t="s">
        <v>541</v>
      </c>
      <c r="D155" s="134" t="s">
        <v>986</v>
      </c>
      <c r="E155" s="138"/>
      <c r="F155" s="225" t="s">
        <v>250</v>
      </c>
      <c r="G155" s="112"/>
      <c r="H155" s="1"/>
      <c r="I155" s="278">
        <f>IF(ISNA(PLNÁ!$M$4),ZKRÁCENÁ!J83,PLNÁ!J231)</f>
        <v>0</v>
      </c>
      <c r="J155" s="278">
        <f>IF(ISNA(PLNÁ!$M$4),ZKRÁCENÁ!K79,PLNÁ!K232+PLNÁ!K233)</f>
        <v>0</v>
      </c>
      <c r="K155" s="278">
        <f>IF(ISNA(PLNÁ!$M$4),ZKRÁCENÁ!L79,PLNÁ!L232+PLNÁ!L233)</f>
        <v>0</v>
      </c>
      <c r="L155" s="41" t="s">
        <v>778</v>
      </c>
      <c r="P155" s="293"/>
      <c r="Q155" s="293"/>
    </row>
    <row r="156" spans="2:17" s="8" customFormat="1" ht="15">
      <c r="B156" s="135" t="s">
        <v>542</v>
      </c>
      <c r="C156" s="203" t="s">
        <v>543</v>
      </c>
      <c r="D156" s="198" t="s">
        <v>987</v>
      </c>
      <c r="E156" s="49"/>
      <c r="F156" s="50" t="s">
        <v>251</v>
      </c>
      <c r="G156" s="2"/>
      <c r="H156" s="1"/>
      <c r="I156" s="278">
        <f>IF(ISNA(PLNÁ!$M$4),0,PLNÁ!J232)</f>
        <v>0</v>
      </c>
      <c r="J156" s="278">
        <f>IF(ISNA(PLNÁ!$M$4),0,PLNÁ!K232)</f>
        <v>0</v>
      </c>
      <c r="K156" s="278">
        <f>IF(ISNA(PLNÁ!$M$4),0,PLNÁ!L232)</f>
        <v>0</v>
      </c>
      <c r="L156" s="41" t="s">
        <v>779</v>
      </c>
      <c r="P156" s="293"/>
      <c r="Q156" s="293"/>
    </row>
    <row r="157" spans="2:17" s="8" customFormat="1" ht="15">
      <c r="B157" s="135" t="s">
        <v>544</v>
      </c>
      <c r="C157" s="203" t="s">
        <v>545</v>
      </c>
      <c r="D157" s="198" t="s">
        <v>988</v>
      </c>
      <c r="E157" s="49"/>
      <c r="F157" s="50" t="s">
        <v>252</v>
      </c>
      <c r="G157" s="2"/>
      <c r="H157" s="1"/>
      <c r="I157" s="278">
        <f>IF(ISNA(PLNÁ!$M$4),0,PLNÁ!J233)</f>
        <v>0</v>
      </c>
      <c r="J157" s="278">
        <f>IF(ISNA(PLNÁ!$M$4),0,PLNÁ!K233)</f>
        <v>0</v>
      </c>
      <c r="K157" s="278">
        <f>IF(ISNA(PLNÁ!$M$4),0,PLNÁ!L233)</f>
        <v>0</v>
      </c>
      <c r="L157" s="41" t="s">
        <v>780</v>
      </c>
      <c r="P157" s="293"/>
      <c r="Q157" s="293"/>
    </row>
    <row r="158" spans="2:17" s="8" customFormat="1" ht="15">
      <c r="B158" s="115" t="s">
        <v>546</v>
      </c>
      <c r="C158" s="134" t="s">
        <v>547</v>
      </c>
      <c r="D158" s="134" t="s">
        <v>989</v>
      </c>
      <c r="E158" s="138"/>
      <c r="F158" s="225" t="s">
        <v>858</v>
      </c>
      <c r="G158" s="112"/>
      <c r="H158" s="1"/>
      <c r="I158" s="278">
        <f>IF(ISNA(PLNÁ!$M$4),ZKRÁCENÁ!J83,PLNÁ!J236)</f>
        <v>0</v>
      </c>
      <c r="J158" s="278">
        <f>IF(ISNA(PLNÁ!$M$4),ZKRÁCENÁ!K81,PLNÁ!K237+PLNÁ!K238)</f>
        <v>0</v>
      </c>
      <c r="K158" s="278">
        <f>IF(ISNA(PLNÁ!$M$4),ZKRÁCENÁ!L81,PLNÁ!L237+PLNÁ!L238)</f>
        <v>0</v>
      </c>
      <c r="L158" s="41" t="s">
        <v>781</v>
      </c>
      <c r="P158" s="293"/>
      <c r="Q158" s="293"/>
    </row>
    <row r="159" spans="2:17" s="8" customFormat="1" ht="15">
      <c r="B159" s="135" t="s">
        <v>542</v>
      </c>
      <c r="C159" s="203" t="s">
        <v>548</v>
      </c>
      <c r="D159" s="198" t="s">
        <v>990</v>
      </c>
      <c r="E159" s="49"/>
      <c r="F159" s="50" t="s">
        <v>859</v>
      </c>
      <c r="G159" s="2"/>
      <c r="H159" s="1"/>
      <c r="I159" s="278">
        <f>IF(ISNA(PLNÁ!$M$4),0,PLNÁ!J237)</f>
        <v>0</v>
      </c>
      <c r="J159" s="278">
        <f>IF(ISNA(PLNÁ!$M$4),0,PLNÁ!K237)</f>
        <v>0</v>
      </c>
      <c r="K159" s="278">
        <f>IF(ISNA(PLNÁ!$M$4),0,PLNÁ!L237)</f>
        <v>0</v>
      </c>
      <c r="L159" s="41" t="s">
        <v>782</v>
      </c>
      <c r="P159" s="293"/>
      <c r="Q159" s="293"/>
    </row>
    <row r="160" spans="2:17" s="8" customFormat="1" ht="15">
      <c r="B160" s="135" t="s">
        <v>544</v>
      </c>
      <c r="C160" s="203" t="s">
        <v>549</v>
      </c>
      <c r="D160" s="198" t="s">
        <v>991</v>
      </c>
      <c r="E160" s="49"/>
      <c r="F160" s="50" t="s">
        <v>860</v>
      </c>
      <c r="G160" s="2"/>
      <c r="H160" s="1"/>
      <c r="I160" s="278">
        <f>IF(ISNA(PLNÁ!$M$4),0,PLNÁ!J238)</f>
        <v>0</v>
      </c>
      <c r="J160" s="278">
        <f>IF(ISNA(PLNÁ!$M$4),0,PLNÁ!K238)</f>
        <v>0</v>
      </c>
      <c r="K160" s="278">
        <f>IF(ISNA(PLNÁ!$M$4),0,PLNÁ!L238)</f>
        <v>0</v>
      </c>
      <c r="L160" s="41" t="s">
        <v>783</v>
      </c>
      <c r="P160" s="293"/>
      <c r="Q160" s="293"/>
    </row>
    <row r="161" spans="2:17" s="8" customFormat="1" ht="15">
      <c r="B161" s="139" t="s">
        <v>550</v>
      </c>
      <c r="C161" s="203" t="s">
        <v>551</v>
      </c>
      <c r="D161" s="198" t="s">
        <v>992</v>
      </c>
      <c r="E161" s="49"/>
      <c r="F161" s="50" t="s">
        <v>253</v>
      </c>
      <c r="G161" s="2"/>
      <c r="H161" s="1"/>
      <c r="I161" s="278">
        <f>IF(ISNA(PLNÁ!$M$4),ZKRÁCENÁ!J86,PLNÁ!J239)</f>
        <v>0</v>
      </c>
      <c r="J161" s="278" t="str">
        <f>IF(ISNA(PLNÁ!$M$4),ZKRÁCENÁ!K86,PLNÁ!K242)</f>
        <v>x</v>
      </c>
      <c r="K161" s="278" t="str">
        <f>IF(ISNA(PLNÁ!$M$4),ZKRÁCENÁ!L86,PLNÁ!L242)</f>
        <v>x</v>
      </c>
      <c r="L161" s="41" t="s">
        <v>784</v>
      </c>
      <c r="P161" s="293"/>
      <c r="Q161" s="293"/>
    </row>
    <row r="162" spans="2:17" s="8" customFormat="1" ht="15">
      <c r="B162" s="140" t="s">
        <v>50</v>
      </c>
      <c r="C162" s="132" t="s">
        <v>552</v>
      </c>
      <c r="D162" s="198" t="s">
        <v>993</v>
      </c>
      <c r="E162" s="49"/>
      <c r="F162" s="50" t="s">
        <v>254</v>
      </c>
      <c r="G162" s="2"/>
      <c r="H162" s="1"/>
      <c r="I162" s="278">
        <f>IF(ISNA(PLNÁ!$M$4),ZKRÁCENÁ!J87,PLNÁ!J240)</f>
        <v>0</v>
      </c>
      <c r="J162" s="278" t="str">
        <f>IF(ISNA(PLNÁ!$M$4),ZKRÁCENÁ!K87,PLNÁ!K234)</f>
        <v>x</v>
      </c>
      <c r="K162" s="278" t="str">
        <f>IF(ISNA(PLNÁ!$M$4),ZKRÁCENÁ!L87,PLNÁ!L234)</f>
        <v>x</v>
      </c>
      <c r="L162" s="41" t="s">
        <v>785</v>
      </c>
      <c r="P162" s="293"/>
      <c r="Q162" s="293"/>
    </row>
    <row r="163" spans="2:17" s="8" customFormat="1" ht="15">
      <c r="B163" s="131" t="s">
        <v>51</v>
      </c>
      <c r="C163" s="132" t="s">
        <v>553</v>
      </c>
      <c r="D163" s="198" t="s">
        <v>994</v>
      </c>
      <c r="E163" s="49"/>
      <c r="F163" s="50" t="s">
        <v>255</v>
      </c>
      <c r="G163" s="2"/>
      <c r="H163" s="1"/>
      <c r="I163" s="278">
        <f>IF(ISNA(PLNÁ!$M$4),ZKRÁCENÁ!J88,PLNÁ!J244)</f>
        <v>0</v>
      </c>
      <c r="J163" s="278" t="str">
        <f>IF(ISNA(PLNÁ!$M$4),ZKRÁCENÁ!K88,PLNÁ!K243)</f>
        <v>x</v>
      </c>
      <c r="K163" s="278" t="str">
        <f>IF(ISNA(PLNÁ!$M$4),ZKRÁCENÁ!L88,PLNÁ!L243)</f>
        <v>x</v>
      </c>
      <c r="L163" s="41" t="s">
        <v>786</v>
      </c>
      <c r="P163" s="293"/>
      <c r="Q163" s="293"/>
    </row>
    <row r="164" spans="2:17" s="8" customFormat="1" ht="15">
      <c r="B164" s="140" t="s">
        <v>52</v>
      </c>
      <c r="C164" s="132" t="s">
        <v>554</v>
      </c>
      <c r="D164" s="198" t="s">
        <v>995</v>
      </c>
      <c r="E164" s="49"/>
      <c r="F164" s="50" t="s">
        <v>256</v>
      </c>
      <c r="G164" s="2"/>
      <c r="H164" s="1"/>
      <c r="I164" s="278">
        <f>IF(ISNA(PLNÁ!$M$4),ZKRÁCENÁ!J89,PLNÁ!J245)</f>
        <v>0</v>
      </c>
      <c r="J164" s="278" t="str">
        <f>IF(ISNA(PLNÁ!$M$4),ZKRÁCENÁ!K89,PLNÁ!K245)</f>
        <v>x</v>
      </c>
      <c r="K164" s="278" t="str">
        <f>IF(ISNA(PLNÁ!$M$4),ZKRÁCENÁ!L89,PLNÁ!L245)</f>
        <v>x</v>
      </c>
      <c r="L164" s="41" t="s">
        <v>787</v>
      </c>
      <c r="P164" s="293"/>
      <c r="Q164" s="293"/>
    </row>
    <row r="165" spans="2:17" s="8" customFormat="1" ht="15">
      <c r="B165" s="131" t="s">
        <v>53</v>
      </c>
      <c r="C165" s="132" t="s">
        <v>555</v>
      </c>
      <c r="D165" s="198" t="s">
        <v>996</v>
      </c>
      <c r="E165" s="49"/>
      <c r="F165" s="50" t="s">
        <v>257</v>
      </c>
      <c r="G165" s="2"/>
      <c r="H165" s="1"/>
      <c r="I165" s="278">
        <f>IF(ISNA(PLNÁ!$M$4),ZKRÁCENÁ!J90,PLNÁ!J246)</f>
        <v>0</v>
      </c>
      <c r="J165" s="278" t="str">
        <f>IF(ISNA(PLNÁ!$M$4),ZKRÁCENÁ!K90,PLNÁ!K246)</f>
        <v>x</v>
      </c>
      <c r="K165" s="278" t="str">
        <f>IF(ISNA(PLNÁ!$M$4),ZKRÁCENÁ!L90,PLNÁ!L246)</f>
        <v>x</v>
      </c>
      <c r="L165" s="41" t="s">
        <v>788</v>
      </c>
      <c r="P165" s="293"/>
      <c r="Q165" s="293"/>
    </row>
    <row r="166" spans="2:17" s="8" customFormat="1" ht="15">
      <c r="B166" s="133" t="s">
        <v>556</v>
      </c>
      <c r="C166" s="141" t="s">
        <v>557</v>
      </c>
      <c r="D166" s="141" t="s">
        <v>997</v>
      </c>
      <c r="E166" s="117"/>
      <c r="F166" s="225" t="s">
        <v>258</v>
      </c>
      <c r="G166" s="112" t="s">
        <v>558</v>
      </c>
      <c r="H166" s="1"/>
      <c r="I166" s="278">
        <f>IF(ISNA(PLNÁ!$M$4),ZKRÁCENÁ!J91,PLNÁ!J247)</f>
        <v>0</v>
      </c>
      <c r="J166" s="278">
        <f>IF(ISNA(PLNÁ!$M$4),ZKRÁCENÁ!K91,PLNÁ!K247)</f>
        <v>0</v>
      </c>
      <c r="K166" s="278">
        <f>IF(ISNA(PLNÁ!$M$4),ZKRÁCENÁ!L91,PLNÁ!L247)</f>
        <v>0</v>
      </c>
      <c r="L166" s="41" t="s">
        <v>789</v>
      </c>
      <c r="N166" s="8" t="s">
        <v>633</v>
      </c>
      <c r="P166" s="293"/>
      <c r="Q166" s="293"/>
    </row>
    <row r="167" spans="2:17" s="8" customFormat="1" ht="15">
      <c r="B167" s="140" t="s">
        <v>54</v>
      </c>
      <c r="C167" s="132" t="s">
        <v>559</v>
      </c>
      <c r="D167" s="198" t="s">
        <v>998</v>
      </c>
      <c r="E167" s="49"/>
      <c r="F167" s="50" t="s">
        <v>259</v>
      </c>
      <c r="G167" s="2"/>
      <c r="H167" s="1"/>
      <c r="I167" s="278">
        <f>IF(ISNA(PLNÁ!$M$4),ZKRÁCENÁ!J104,PLNÁ!J252)</f>
        <v>0</v>
      </c>
      <c r="J167" s="278" t="str">
        <f>IF(ISNA(PLNÁ!$M$4),ZKRÁCENÁ!K104,PLNÁ!K251)</f>
        <v>x</v>
      </c>
      <c r="K167" s="278" t="str">
        <f>IF(ISNA(PLNÁ!$M$4),ZKRÁCENÁ!L104,PLNÁ!L251)</f>
        <v>x</v>
      </c>
      <c r="L167" s="41" t="s">
        <v>790</v>
      </c>
      <c r="P167" s="293"/>
      <c r="Q167" s="293"/>
    </row>
    <row r="168" spans="2:17" s="8" customFormat="1" ht="15">
      <c r="B168" s="120" t="s">
        <v>55</v>
      </c>
      <c r="C168" s="132" t="s">
        <v>560</v>
      </c>
      <c r="D168" s="198" t="s">
        <v>999</v>
      </c>
      <c r="E168" s="49"/>
      <c r="F168" s="50" t="s">
        <v>260</v>
      </c>
      <c r="G168" s="2"/>
      <c r="H168" s="1"/>
      <c r="I168" s="278">
        <f>IF(ISNA(PLNÁ!$M$4),ZKRÁCENÁ!J105,PLNÁ!J253)</f>
        <v>0</v>
      </c>
      <c r="J168" s="278" t="str">
        <f>IF(ISNA(PLNÁ!$M$4),ZKRÁCENÁ!K105,PLNÁ!K259)</f>
        <v>x</v>
      </c>
      <c r="K168" s="278" t="str">
        <f>IF(ISNA(PLNÁ!$M$4),ZKRÁCENÁ!L105,PLNÁ!L259)</f>
        <v>x</v>
      </c>
      <c r="L168" s="41" t="s">
        <v>791</v>
      </c>
      <c r="P168" s="293"/>
      <c r="Q168" s="293"/>
    </row>
    <row r="169" spans="2:17" s="8" customFormat="1" ht="15">
      <c r="B169" s="133" t="s">
        <v>56</v>
      </c>
      <c r="C169" s="134" t="s">
        <v>561</v>
      </c>
      <c r="D169" s="141" t="s">
        <v>1000</v>
      </c>
      <c r="E169" s="117"/>
      <c r="F169" s="225" t="s">
        <v>261</v>
      </c>
      <c r="G169" s="112" t="s">
        <v>562</v>
      </c>
      <c r="H169" s="1"/>
      <c r="I169" s="278">
        <f>IF(ISNA(PLNÁ!$M$4),ZKRÁCENÁ!J106,PLNÁ!J254)</f>
        <v>0</v>
      </c>
      <c r="J169" s="278">
        <f>IF(ISNA(PLNÁ!$M$4),ZKRÁCENÁ!K93,PLNÁ!K249+PLNÁ!K260)</f>
        <v>0</v>
      </c>
      <c r="K169" s="278">
        <f>IF(ISNA(PLNÁ!$M$4),ZKRÁCENÁ!L93,PLNÁ!L249+PLNÁ!L260)</f>
        <v>0</v>
      </c>
      <c r="L169" s="41" t="s">
        <v>792</v>
      </c>
      <c r="P169" s="293"/>
      <c r="Q169" s="293"/>
    </row>
    <row r="170" spans="2:17" s="8" customFormat="1" ht="15">
      <c r="B170" s="135" t="s">
        <v>563</v>
      </c>
      <c r="C170" s="132" t="s">
        <v>564</v>
      </c>
      <c r="D170" s="198" t="s">
        <v>1001</v>
      </c>
      <c r="E170" s="47"/>
      <c r="F170" s="50" t="s">
        <v>262</v>
      </c>
      <c r="G170" s="2"/>
      <c r="H170" s="1"/>
      <c r="I170" s="278">
        <f>IF(ISNA(PLNÁ!$M$4),0,PLNÁ!J255)</f>
        <v>0</v>
      </c>
      <c r="J170" s="278">
        <f>IF(ISNA(PLNÁ!$M$4),0,PLNÁ!K255)</f>
        <v>0</v>
      </c>
      <c r="K170" s="278">
        <f>IF(ISNA(PLNÁ!$M$4),0,PLNÁ!L255)</f>
        <v>0</v>
      </c>
      <c r="L170" s="41" t="s">
        <v>793</v>
      </c>
      <c r="M170" s="93"/>
      <c r="P170" s="293"/>
      <c r="Q170" s="293"/>
    </row>
    <row r="171" spans="2:17" s="8" customFormat="1" ht="15">
      <c r="B171" s="135" t="s">
        <v>57</v>
      </c>
      <c r="C171" s="132" t="s">
        <v>565</v>
      </c>
      <c r="D171" s="198" t="s">
        <v>1002</v>
      </c>
      <c r="E171" s="49"/>
      <c r="F171" s="50" t="s">
        <v>263</v>
      </c>
      <c r="G171" s="2"/>
      <c r="H171" s="1"/>
      <c r="I171" s="278">
        <f>IF(ISNA(PLNÁ!$M$4),0,PLNÁ!J256)</f>
        <v>0</v>
      </c>
      <c r="J171" s="278">
        <f>IF(ISNA(PLNÁ!$M$4),0,PLNÁ!K256)</f>
        <v>0</v>
      </c>
      <c r="K171" s="278">
        <f>IF(ISNA(PLNÁ!$M$4),0,PLNÁ!L256)</f>
        <v>0</v>
      </c>
      <c r="L171" s="41" t="s">
        <v>794</v>
      </c>
      <c r="M171" s="93"/>
      <c r="P171" s="293"/>
      <c r="Q171" s="293"/>
    </row>
    <row r="172" spans="2:17" s="8" customFormat="1" ht="15">
      <c r="B172" s="135" t="s">
        <v>58</v>
      </c>
      <c r="C172" s="132" t="s">
        <v>566</v>
      </c>
      <c r="D172" s="198" t="s">
        <v>1003</v>
      </c>
      <c r="E172" s="49"/>
      <c r="F172" s="50" t="s">
        <v>264</v>
      </c>
      <c r="G172" s="2"/>
      <c r="H172" s="1"/>
      <c r="I172" s="278">
        <f>IF(ISNA(PLNÁ!$M$4),0,PLNÁ!J257)</f>
        <v>0</v>
      </c>
      <c r="J172" s="278">
        <f>IF(ISNA(PLNÁ!$M$4),0,PLNÁ!K257)</f>
        <v>0</v>
      </c>
      <c r="K172" s="278">
        <f>IF(ISNA(PLNÁ!$M$4),0,PLNÁ!L257)</f>
        <v>0</v>
      </c>
      <c r="L172" s="41" t="s">
        <v>795</v>
      </c>
      <c r="M172" s="93"/>
      <c r="P172" s="293"/>
      <c r="Q172" s="293"/>
    </row>
    <row r="173" spans="2:17" s="8" customFormat="1" ht="15">
      <c r="B173" s="140" t="s">
        <v>59</v>
      </c>
      <c r="C173" s="132" t="s">
        <v>567</v>
      </c>
      <c r="D173" s="198" t="s">
        <v>1004</v>
      </c>
      <c r="E173" s="49"/>
      <c r="F173" s="50" t="s">
        <v>265</v>
      </c>
      <c r="G173" s="2"/>
      <c r="H173" s="1"/>
      <c r="I173" s="278">
        <f>IF(ISNA(PLNÁ!$M$4),ZKRÁCENÁ!J107,PLNÁ!J258)</f>
        <v>0</v>
      </c>
      <c r="J173" s="278" t="str">
        <f>IF(ISNA(PLNÁ!$M$4),ZKRÁCENÁ!K107,PLNÁ!K258)</f>
        <v>x</v>
      </c>
      <c r="K173" s="278" t="str">
        <f>IF(ISNA(PLNÁ!$M$4),ZKRÁCENÁ!L107,PLNÁ!L258)</f>
        <v>x</v>
      </c>
      <c r="L173" s="41" t="s">
        <v>796</v>
      </c>
      <c r="M173" s="93"/>
      <c r="P173" s="293"/>
      <c r="Q173" s="293"/>
    </row>
    <row r="174" spans="2:17" s="8" customFormat="1" ht="15">
      <c r="B174" s="131" t="s">
        <v>568</v>
      </c>
      <c r="C174" s="132" t="s">
        <v>569</v>
      </c>
      <c r="D174" s="198" t="s">
        <v>1005</v>
      </c>
      <c r="E174" s="49"/>
      <c r="F174" s="50" t="s">
        <v>266</v>
      </c>
      <c r="G174" s="2"/>
      <c r="H174" s="1" t="s">
        <v>293</v>
      </c>
      <c r="I174" s="278">
        <f>IF(ISNA(PLNÁ!$M$4),ZKRÁCENÁ!J108,PLNÁ!J278)</f>
        <v>0</v>
      </c>
      <c r="J174" s="278" t="str">
        <f>IF(ISNA(PLNÁ!$M$4),ZKRÁCENÁ!K108,PLNÁ!K263+PLNÁ!K277)</f>
        <v>x</v>
      </c>
      <c r="K174" s="278" t="str">
        <f>IF(ISNA(PLNÁ!$M$4),ZKRÁCENÁ!L108,PLNÁ!L263+PLNÁ!L277)</f>
        <v>x</v>
      </c>
      <c r="L174" s="41" t="s">
        <v>797</v>
      </c>
      <c r="M174" s="93"/>
      <c r="P174" s="293"/>
      <c r="Q174" s="293"/>
    </row>
    <row r="175" spans="2:17" s="8" customFormat="1" ht="15">
      <c r="B175" s="140" t="s">
        <v>570</v>
      </c>
      <c r="C175" s="132" t="s">
        <v>571</v>
      </c>
      <c r="D175" s="198" t="s">
        <v>0</v>
      </c>
      <c r="E175" s="49"/>
      <c r="F175" s="50" t="s">
        <v>267</v>
      </c>
      <c r="G175" s="2"/>
      <c r="H175" s="1" t="s">
        <v>293</v>
      </c>
      <c r="I175" s="278">
        <f>IF(ISNA(PLNÁ!$M$4),ZKRÁCENÁ!J109,PLNÁ!J274)</f>
        <v>0</v>
      </c>
      <c r="J175" s="278" t="str">
        <f>IF(ISNA(PLNÁ!$M$4),ZKRÁCENÁ!K109,PLNÁ!K274)</f>
        <v>x</v>
      </c>
      <c r="K175" s="278" t="str">
        <f>IF(ISNA(PLNÁ!$M$4),ZKRÁCENÁ!L109,PLNÁ!L274)</f>
        <v>x</v>
      </c>
      <c r="L175" s="41" t="s">
        <v>798</v>
      </c>
      <c r="M175" s="93"/>
      <c r="P175" s="293"/>
      <c r="Q175" s="293"/>
    </row>
    <row r="176" spans="2:17" s="8" customFormat="1" ht="15">
      <c r="B176" s="131" t="s">
        <v>572</v>
      </c>
      <c r="C176" s="132" t="s">
        <v>573</v>
      </c>
      <c r="D176" s="198" t="s">
        <v>1</v>
      </c>
      <c r="E176" s="49"/>
      <c r="F176" s="50" t="s">
        <v>268</v>
      </c>
      <c r="G176" s="2"/>
      <c r="H176" s="1" t="s">
        <v>293</v>
      </c>
      <c r="I176" s="278">
        <f>IF(ISNA(PLNÁ!$M$4),ZKRÁCENÁ!J110,PLNÁ!J279)</f>
        <v>0</v>
      </c>
      <c r="J176" s="278" t="str">
        <f>IF(ISNA(PLNÁ!$M$4),ZKRÁCENÁ!K110,PLNÁ!K279)</f>
        <v>x</v>
      </c>
      <c r="K176" s="278" t="str">
        <f>IF(ISNA(PLNÁ!$M$4),ZKRÁCENÁ!L110,PLNÁ!L279)</f>
        <v>x</v>
      </c>
      <c r="L176" s="41" t="s">
        <v>799</v>
      </c>
      <c r="M176" s="93"/>
      <c r="P176" s="293"/>
      <c r="Q176" s="293"/>
    </row>
    <row r="177" spans="2:17" s="8" customFormat="1" ht="15">
      <c r="B177" s="120" t="s">
        <v>574</v>
      </c>
      <c r="C177" s="204" t="s">
        <v>575</v>
      </c>
      <c r="D177" s="198" t="s">
        <v>2</v>
      </c>
      <c r="E177" s="49"/>
      <c r="F177" s="50" t="s">
        <v>269</v>
      </c>
      <c r="G177" s="2"/>
      <c r="H177" s="1"/>
      <c r="I177" s="278">
        <f>IF(ISNA(PLNÁ!$M$4),ZKRÁCENÁ!J111,PLNÁ!J280)</f>
        <v>0</v>
      </c>
      <c r="J177" s="278" t="str">
        <f>IF(ISNA(PLNÁ!$M$4),ZKRÁCENÁ!K111,PLNÁ!K280)</f>
        <v>x</v>
      </c>
      <c r="K177" s="278" t="str">
        <f>IF(ISNA(PLNÁ!$M$4),ZKRÁCENÁ!L111,PLNÁ!L280)</f>
        <v>x</v>
      </c>
      <c r="L177" s="41" t="s">
        <v>800</v>
      </c>
      <c r="M177" s="93"/>
      <c r="P177" s="293"/>
      <c r="Q177" s="293"/>
    </row>
    <row r="178" spans="2:17" s="8" customFormat="1" ht="15">
      <c r="B178" s="140" t="s">
        <v>60</v>
      </c>
      <c r="C178" s="132" t="s">
        <v>576</v>
      </c>
      <c r="D178" s="198" t="s">
        <v>3</v>
      </c>
      <c r="E178" s="49"/>
      <c r="F178" s="50" t="s">
        <v>270</v>
      </c>
      <c r="G178" s="2"/>
      <c r="H178" s="1"/>
      <c r="I178" s="278">
        <f>IF(ISNA(PLNÁ!$M$4),ZKRÁCENÁ!J112,PLNÁ!J267)</f>
        <v>0</v>
      </c>
      <c r="J178" s="278">
        <f>IF(ISNA(PLNÁ!$M$4),ZKRÁCENÁ!K97,PLNÁ!K264)</f>
        <v>0</v>
      </c>
      <c r="K178" s="278">
        <f>IF(ISNA(PLNÁ!$M$4),ZKRÁCENÁ!L97,PLNÁ!L264)</f>
        <v>0</v>
      </c>
      <c r="L178" s="41" t="s">
        <v>801</v>
      </c>
      <c r="M178" s="93"/>
      <c r="P178" s="293"/>
      <c r="Q178" s="293"/>
    </row>
    <row r="179" spans="2:17" s="8" customFormat="1" ht="15">
      <c r="B179" s="120" t="s">
        <v>612</v>
      </c>
      <c r="C179" s="132" t="s">
        <v>577</v>
      </c>
      <c r="D179" s="198" t="s">
        <v>4</v>
      </c>
      <c r="E179" s="49"/>
      <c r="F179" s="50" t="s">
        <v>271</v>
      </c>
      <c r="G179" s="2"/>
      <c r="H179" s="1"/>
      <c r="I179" s="278">
        <f>IF(ISNA(PLNÁ!$M$4),ZKRÁCENÁ!J113,PLNÁ!J272)</f>
        <v>0</v>
      </c>
      <c r="J179" s="278">
        <f>IF(ISNA(PLNÁ!$M$4),ZKRÁCENÁ!K99,PLNÁ!K269)</f>
        <v>0</v>
      </c>
      <c r="K179" s="278">
        <f>IF(ISNA(PLNÁ!$M$4),ZKRÁCENÁ!L99,PLNÁ!L269)</f>
        <v>0</v>
      </c>
      <c r="L179" s="41" t="s">
        <v>802</v>
      </c>
      <c r="M179" s="93"/>
      <c r="N179" s="8" t="s">
        <v>634</v>
      </c>
      <c r="P179" s="293"/>
      <c r="Q179" s="293"/>
    </row>
    <row r="180" spans="2:17" s="8" customFormat="1" ht="15">
      <c r="B180" s="140" t="s">
        <v>61</v>
      </c>
      <c r="C180" s="132" t="s">
        <v>578</v>
      </c>
      <c r="D180" s="198" t="s">
        <v>5</v>
      </c>
      <c r="E180" s="49"/>
      <c r="F180" s="50" t="s">
        <v>272</v>
      </c>
      <c r="G180" s="2"/>
      <c r="H180" s="1"/>
      <c r="I180" s="278">
        <f>IF(ISNA(PLNÁ!$M$4),ZKRÁCENÁ!J114,PLNÁ!J275)</f>
        <v>0</v>
      </c>
      <c r="J180" s="278">
        <f>IF(ISNA(PLNÁ!$M$4),ZKRÁCENÁ!K100,PLNÁ!K273)</f>
        <v>0</v>
      </c>
      <c r="K180" s="278">
        <f>IF(ISNA(PLNÁ!$M$4),ZKRÁCENÁ!L100,PLNÁ!L273)</f>
        <v>0</v>
      </c>
      <c r="L180" s="41" t="s">
        <v>803</v>
      </c>
      <c r="M180" s="93"/>
      <c r="P180" s="293"/>
      <c r="Q180" s="293"/>
    </row>
    <row r="181" spans="2:17" s="8" customFormat="1" ht="15">
      <c r="B181" s="120" t="s">
        <v>613</v>
      </c>
      <c r="C181" s="132" t="s">
        <v>579</v>
      </c>
      <c r="D181" s="198" t="s">
        <v>6</v>
      </c>
      <c r="E181" s="49"/>
      <c r="F181" s="50" t="s">
        <v>273</v>
      </c>
      <c r="G181" s="2"/>
      <c r="H181" s="1"/>
      <c r="I181" s="278">
        <f>IF(ISNA(PLNÁ!$M$4),ZKRÁCENÁ!J115,PLNÁ!J281)</f>
        <v>0</v>
      </c>
      <c r="J181" s="278">
        <f>IF(ISNA(PLNÁ!$M$4),ZKRÁCENÁ!K101,PLNÁ!K277)</f>
        <v>0</v>
      </c>
      <c r="K181" s="278">
        <f>IF(ISNA(PLNÁ!$M$4),ZKRÁCENÁ!L101,PLNÁ!L277)</f>
        <v>0</v>
      </c>
      <c r="L181" s="41" t="s">
        <v>804</v>
      </c>
      <c r="M181" s="93"/>
      <c r="P181" s="293"/>
      <c r="Q181" s="293"/>
    </row>
    <row r="182" spans="2:17" s="8" customFormat="1" ht="15">
      <c r="B182" s="140" t="s">
        <v>62</v>
      </c>
      <c r="C182" s="132" t="s">
        <v>580</v>
      </c>
      <c r="D182" s="198" t="s">
        <v>7</v>
      </c>
      <c r="E182" s="49"/>
      <c r="F182" s="50" t="s">
        <v>274</v>
      </c>
      <c r="G182" s="2"/>
      <c r="H182" s="1"/>
      <c r="I182" s="278">
        <f>IF(ISNA(PLNÁ!$M$4),ZKRÁCENÁ!J116,PLNÁ!J276)</f>
        <v>0</v>
      </c>
      <c r="J182" s="278" t="str">
        <f>IF(ISNA(PLNÁ!$M$4),ZKRÁCENÁ!K116,PLNÁ!K276)</f>
        <v>x</v>
      </c>
      <c r="K182" s="278" t="str">
        <f>IF(ISNA(PLNÁ!$M$4),ZKRÁCENÁ!L116,PLNÁ!L276)</f>
        <v>x</v>
      </c>
      <c r="L182" s="41" t="s">
        <v>805</v>
      </c>
      <c r="M182" s="93"/>
      <c r="P182" s="293"/>
      <c r="Q182" s="293"/>
    </row>
    <row r="183" spans="2:17" s="8" customFormat="1" ht="15">
      <c r="B183" s="120" t="s">
        <v>63</v>
      </c>
      <c r="C183" s="132" t="s">
        <v>581</v>
      </c>
      <c r="D183" s="198" t="s">
        <v>8</v>
      </c>
      <c r="E183" s="49"/>
      <c r="F183" s="50" t="s">
        <v>275</v>
      </c>
      <c r="G183" s="2"/>
      <c r="H183" s="1"/>
      <c r="I183" s="278">
        <f>IF(ISNA(PLNÁ!$M$4),ZKRÁCENÁ!J117,PLNÁ!J282)</f>
        <v>0</v>
      </c>
      <c r="J183" s="278" t="str">
        <f>IF(ISNA(PLNÁ!$M$4),ZKRÁCENÁ!K117,PLNÁ!K282)</f>
        <v>x</v>
      </c>
      <c r="K183" s="278" t="str">
        <f>IF(ISNA(PLNÁ!$M$4),ZKRÁCENÁ!L117,PLNÁ!L282)</f>
        <v>x</v>
      </c>
      <c r="L183" s="41" t="s">
        <v>806</v>
      </c>
      <c r="M183" s="93"/>
      <c r="P183" s="293"/>
      <c r="Q183" s="293"/>
    </row>
    <row r="184" spans="2:17" s="8" customFormat="1" ht="15">
      <c r="B184" s="133" t="s">
        <v>556</v>
      </c>
      <c r="C184" s="141" t="s">
        <v>582</v>
      </c>
      <c r="D184" s="141" t="s">
        <v>9</v>
      </c>
      <c r="E184" s="117"/>
      <c r="F184" s="225" t="s">
        <v>276</v>
      </c>
      <c r="G184" s="112" t="s">
        <v>583</v>
      </c>
      <c r="H184" s="1"/>
      <c r="I184" s="278">
        <f>IF(ISNA(PLNÁ!$M$4),ZKRÁCENÁ!J118,PLNÁ!J283)</f>
        <v>0</v>
      </c>
      <c r="J184" s="278">
        <f>IF(ISNA(PLNÁ!$M$4),ZKRÁCENÁ!K118,PLNÁ!K283)</f>
        <v>0</v>
      </c>
      <c r="K184" s="278">
        <f>IF(ISNA(PLNÁ!$M$4),ZKRÁCENÁ!L118,PLNÁ!L283)</f>
        <v>0</v>
      </c>
      <c r="L184" s="41" t="s">
        <v>807</v>
      </c>
      <c r="M184" s="93"/>
      <c r="P184" s="293"/>
      <c r="Q184" s="293"/>
    </row>
    <row r="185" spans="2:17" s="8" customFormat="1" ht="15">
      <c r="B185" s="115" t="s">
        <v>64</v>
      </c>
      <c r="C185" s="134" t="s">
        <v>584</v>
      </c>
      <c r="D185" s="141" t="s">
        <v>10</v>
      </c>
      <c r="E185" s="117"/>
      <c r="F185" s="225" t="s">
        <v>277</v>
      </c>
      <c r="G185" s="112" t="s">
        <v>129</v>
      </c>
      <c r="H185" s="1"/>
      <c r="I185" s="278">
        <f>IF(ISNA(PLNÁ!$M$4),ZKRÁCENÁ!J119,PLNÁ!J289)</f>
        <v>0</v>
      </c>
      <c r="J185" s="278">
        <f>IF(ISNA(PLNÁ!$M$4),ZKRÁCENÁ!K119,PLNÁ!K286)</f>
        <v>0</v>
      </c>
      <c r="K185" s="278">
        <f>IF(ISNA(PLNÁ!$M$4),ZKRÁCENÁ!L119,PLNÁ!L286)</f>
        <v>0</v>
      </c>
      <c r="L185" s="41" t="s">
        <v>808</v>
      </c>
      <c r="M185" s="93"/>
      <c r="P185" s="293"/>
      <c r="Q185" s="293"/>
    </row>
    <row r="186" spans="2:17" s="8" customFormat="1" ht="15">
      <c r="B186" s="131" t="s">
        <v>65</v>
      </c>
      <c r="C186" s="132" t="s">
        <v>585</v>
      </c>
      <c r="D186" s="199" t="s">
        <v>11</v>
      </c>
      <c r="E186" s="49"/>
      <c r="F186" s="50" t="s">
        <v>278</v>
      </c>
      <c r="G186" s="2"/>
      <c r="H186" s="1"/>
      <c r="I186" s="278">
        <f>IF(ISNA(PLNÁ!$M$4),0,PLNÁ!J290)</f>
        <v>0</v>
      </c>
      <c r="J186" s="278">
        <f>IF(ISNA(PLNÁ!$M$4),0,PLNÁ!K287)</f>
        <v>0</v>
      </c>
      <c r="K186" s="278">
        <f>IF(ISNA(PLNÁ!$M$4),0,PLNÁ!L287)</f>
        <v>0</v>
      </c>
      <c r="L186" s="41" t="s">
        <v>809</v>
      </c>
      <c r="M186" s="93"/>
      <c r="P186" s="293"/>
      <c r="Q186" s="293"/>
    </row>
    <row r="187" spans="2:17" s="8" customFormat="1" ht="15">
      <c r="B187" s="131" t="s">
        <v>66</v>
      </c>
      <c r="C187" s="132" t="s">
        <v>586</v>
      </c>
      <c r="D187" s="199" t="s">
        <v>12</v>
      </c>
      <c r="E187" s="49"/>
      <c r="F187" s="50" t="s">
        <v>861</v>
      </c>
      <c r="G187" s="2"/>
      <c r="H187" s="1"/>
      <c r="I187" s="278">
        <f>IF(ISNA(PLNÁ!$M$4),0,PLNÁ!J291)</f>
        <v>0</v>
      </c>
      <c r="J187" s="278">
        <f>IF(ISNA(PLNÁ!$M$4),0,PLNÁ!K288)</f>
        <v>0</v>
      </c>
      <c r="K187" s="278">
        <f>IF(ISNA(PLNÁ!$M$4),0,PLNÁ!L288)</f>
        <v>0</v>
      </c>
      <c r="L187" s="41" t="s">
        <v>810</v>
      </c>
      <c r="M187" s="93"/>
      <c r="P187" s="293"/>
      <c r="Q187" s="293"/>
    </row>
    <row r="188" spans="2:17" s="8" customFormat="1" ht="15">
      <c r="B188" s="133" t="s">
        <v>587</v>
      </c>
      <c r="C188" s="134" t="s">
        <v>588</v>
      </c>
      <c r="D188" s="134" t="s">
        <v>13</v>
      </c>
      <c r="E188" s="117"/>
      <c r="F188" s="225" t="s">
        <v>279</v>
      </c>
      <c r="G188" s="112" t="s">
        <v>124</v>
      </c>
      <c r="H188" s="1"/>
      <c r="I188" s="278">
        <f>IF(ISNA(PLNÁ!$M$4),ZKRÁCENÁ!J120,PLNÁ!J292)</f>
        <v>0</v>
      </c>
      <c r="J188" s="278">
        <f>IF(ISNA(PLNÁ!$M$4),ZKRÁCENÁ!K120,PLNÁ!K299)</f>
        <v>0</v>
      </c>
      <c r="K188" s="278">
        <f>IF(ISNA(PLNÁ!$M$4),ZKRÁCENÁ!L120,PLNÁ!L299)</f>
        <v>0</v>
      </c>
      <c r="L188" s="41" t="s">
        <v>811</v>
      </c>
      <c r="M188" s="93"/>
      <c r="P188" s="293"/>
      <c r="Q188" s="293"/>
    </row>
    <row r="189" spans="2:17" s="8" customFormat="1" ht="15">
      <c r="B189" s="140" t="s">
        <v>67</v>
      </c>
      <c r="C189" s="132" t="s">
        <v>589</v>
      </c>
      <c r="D189" s="199" t="s">
        <v>14</v>
      </c>
      <c r="E189" s="49"/>
      <c r="F189" s="50" t="s">
        <v>280</v>
      </c>
      <c r="G189" s="2"/>
      <c r="H189" s="1"/>
      <c r="I189" s="278">
        <f>IF(ISNA(PLNÁ!$M$4),ZKRÁCENÁ!J121,PLNÁ!J293)</f>
        <v>0</v>
      </c>
      <c r="J189" s="278" t="str">
        <f>IF(ISNA(PLNÁ!$M$4),ZKRÁCENÁ!K121,PLNÁ!K293)</f>
        <v>x</v>
      </c>
      <c r="K189" s="278" t="str">
        <f>IF(ISNA(PLNÁ!$M$4),ZKRÁCENÁ!L121,PLNÁ!L293)</f>
        <v>x</v>
      </c>
      <c r="L189" s="41" t="s">
        <v>812</v>
      </c>
      <c r="M189" s="93"/>
      <c r="P189" s="293"/>
      <c r="Q189" s="293"/>
    </row>
    <row r="190" spans="2:17" s="8" customFormat="1" ht="15">
      <c r="B190" s="120" t="s">
        <v>68</v>
      </c>
      <c r="C190" s="132" t="s">
        <v>590</v>
      </c>
      <c r="D190" s="199" t="s">
        <v>15</v>
      </c>
      <c r="E190" s="49"/>
      <c r="F190" s="50" t="s">
        <v>281</v>
      </c>
      <c r="G190" s="2"/>
      <c r="H190" s="1"/>
      <c r="I190" s="278">
        <f>IF(ISNA(PLNÁ!$M$4),ZKRÁCENÁ!J122,PLNÁ!J294)</f>
        <v>0</v>
      </c>
      <c r="J190" s="278" t="str">
        <f>IF(ISNA(PLNÁ!$M$4),ZKRÁCENÁ!K122,PLNÁ!K294)</f>
        <v>x</v>
      </c>
      <c r="K190" s="278" t="str">
        <f>IF(ISNA(PLNÁ!$M$4),ZKRÁCENÁ!L122,PLNÁ!L294)</f>
        <v>x</v>
      </c>
      <c r="L190" s="41" t="s">
        <v>813</v>
      </c>
      <c r="M190" s="93"/>
      <c r="P190" s="293"/>
      <c r="Q190" s="293"/>
    </row>
    <row r="191" spans="2:17" s="8" customFormat="1" ht="15">
      <c r="B191" s="115" t="s">
        <v>69</v>
      </c>
      <c r="C191" s="134" t="s">
        <v>591</v>
      </c>
      <c r="D191" s="134" t="s">
        <v>16</v>
      </c>
      <c r="E191" s="117"/>
      <c r="F191" s="225" t="s">
        <v>282</v>
      </c>
      <c r="G191" s="112" t="s">
        <v>125</v>
      </c>
      <c r="H191" s="1"/>
      <c r="I191" s="278">
        <f>IF(ISNA(PLNÁ!$M$4),ZKRÁCENÁ!J123,PLNÁ!J295)</f>
        <v>0</v>
      </c>
      <c r="J191" s="278" t="str">
        <f>IF(ISNA(PLNÁ!$M$4),ZKRÁCENÁ!K123,PLNÁ!K295)</f>
        <v>x</v>
      </c>
      <c r="K191" s="278" t="str">
        <f>IF(ISNA(PLNÁ!$M$4),ZKRÁCENÁ!L123,PLNÁ!L295)</f>
        <v>x</v>
      </c>
      <c r="L191" s="41" t="s">
        <v>814</v>
      </c>
      <c r="M191" s="93"/>
      <c r="P191" s="293"/>
      <c r="Q191" s="293"/>
    </row>
    <row r="192" spans="2:17" s="8" customFormat="1" ht="15">
      <c r="B192" s="131" t="s">
        <v>70</v>
      </c>
      <c r="C192" s="132" t="s">
        <v>585</v>
      </c>
      <c r="D192" s="199" t="s">
        <v>11</v>
      </c>
      <c r="E192" s="49"/>
      <c r="F192" s="50" t="s">
        <v>283</v>
      </c>
      <c r="G192" s="2"/>
      <c r="H192" s="1"/>
      <c r="I192" s="278">
        <f>IF(ISNA(PLNÁ!$M$4),0,PLNÁ!J296)</f>
        <v>0</v>
      </c>
      <c r="J192" s="278" t="str">
        <f>IF(ISNA(PLNÁ!$M$4),ZKRÁCENÁ!K124,PLNÁ!K296)</f>
        <v>x</v>
      </c>
      <c r="K192" s="278" t="str">
        <f>IF(ISNA(PLNÁ!$M$4),ZKRÁCENÁ!L124,PLNÁ!L296)</f>
        <v>x</v>
      </c>
      <c r="L192" s="41" t="s">
        <v>815</v>
      </c>
      <c r="M192" s="93"/>
      <c r="P192" s="293"/>
      <c r="Q192" s="293"/>
    </row>
    <row r="193" spans="2:17" s="8" customFormat="1" ht="15">
      <c r="B193" s="131" t="s">
        <v>71</v>
      </c>
      <c r="C193" s="132" t="s">
        <v>586</v>
      </c>
      <c r="D193" s="199" t="s">
        <v>12</v>
      </c>
      <c r="E193" s="49"/>
      <c r="F193" s="50" t="s">
        <v>284</v>
      </c>
      <c r="G193" s="2"/>
      <c r="H193" s="1"/>
      <c r="I193" s="278">
        <f>IF(ISNA(PLNÁ!$M$4),0,PLNÁ!J297)</f>
        <v>0</v>
      </c>
      <c r="J193" s="278" t="str">
        <f>IF(ISNA(PLNÁ!$M$4),ZKRÁCENÁ!K123,PLNÁ!K297)</f>
        <v>x</v>
      </c>
      <c r="K193" s="278" t="str">
        <f>IF(ISNA(PLNÁ!$M$4),ZKRÁCENÁ!L123,PLNÁ!L297)</f>
        <v>x</v>
      </c>
      <c r="L193" s="41" t="s">
        <v>816</v>
      </c>
      <c r="M193" s="93"/>
      <c r="P193" s="293"/>
      <c r="Q193" s="293"/>
    </row>
    <row r="194" spans="2:17" s="8" customFormat="1" ht="15">
      <c r="B194" s="133" t="s">
        <v>556</v>
      </c>
      <c r="C194" s="134" t="s">
        <v>592</v>
      </c>
      <c r="D194" s="134" t="s">
        <v>17</v>
      </c>
      <c r="E194" s="117"/>
      <c r="F194" s="225" t="s">
        <v>285</v>
      </c>
      <c r="G194" s="112" t="s">
        <v>126</v>
      </c>
      <c r="H194" s="1"/>
      <c r="I194" s="278">
        <f>IF(ISNA(PLNÁ!$M$4),ZKRÁCENÁ!J124,PLNÁ!J298)</f>
        <v>0</v>
      </c>
      <c r="J194" s="278" t="str">
        <f>IF(ISNA(PLNÁ!$M$4),ZKRÁCENÁ!K123,PLNÁ!K298)</f>
        <v>x</v>
      </c>
      <c r="K194" s="278" t="str">
        <f>IF(ISNA(PLNÁ!$M$4),ZKRÁCENÁ!L123,PLNÁ!L298)</f>
        <v>x</v>
      </c>
      <c r="L194" s="41" t="s">
        <v>817</v>
      </c>
      <c r="M194" s="93"/>
      <c r="P194" s="293"/>
      <c r="Q194" s="293"/>
    </row>
    <row r="195" spans="2:17" s="8" customFormat="1" ht="15">
      <c r="B195" s="120" t="s">
        <v>72</v>
      </c>
      <c r="C195" s="132" t="s">
        <v>593</v>
      </c>
      <c r="D195" s="199" t="s">
        <v>18</v>
      </c>
      <c r="E195" s="49"/>
      <c r="F195" s="50" t="s">
        <v>286</v>
      </c>
      <c r="G195" s="2"/>
      <c r="H195" s="1"/>
      <c r="I195" s="278">
        <f>IF(ISNA(PLNÁ!$M$4),ZKRÁCENÁ!J125,PLNÁ!J301)</f>
        <v>0</v>
      </c>
      <c r="J195" s="278">
        <f>IF(ISNA(PLNÁ!$M$4),ZKRÁCENÁ!K125,PLNÁ!K301)</f>
        <v>0</v>
      </c>
      <c r="K195" s="278">
        <f>IF(ISNA(PLNÁ!$M$4),ZKRÁCENÁ!L125,PLNÁ!L301)</f>
        <v>0</v>
      </c>
      <c r="L195" s="41" t="s">
        <v>818</v>
      </c>
      <c r="M195" s="93"/>
      <c r="P195" s="293"/>
      <c r="Q195" s="293"/>
    </row>
    <row r="196" spans="2:17" s="8" customFormat="1" ht="15">
      <c r="B196" s="133" t="s">
        <v>594</v>
      </c>
      <c r="C196" s="134" t="s">
        <v>595</v>
      </c>
      <c r="D196" s="134" t="s">
        <v>19</v>
      </c>
      <c r="E196" s="117"/>
      <c r="F196" s="225" t="s">
        <v>287</v>
      </c>
      <c r="G196" s="112" t="s">
        <v>127</v>
      </c>
      <c r="H196" s="1"/>
      <c r="I196" s="278">
        <f>IF(ISNA(PLNÁ!$M$4),ZKRÁCENÁ!J126,PLNÁ!J300)</f>
        <v>0</v>
      </c>
      <c r="J196" s="278">
        <f>IF(ISNA(PLNÁ!$M$4),ZKRÁCENÁ!K126,PLNÁ!K302)</f>
        <v>0</v>
      </c>
      <c r="K196" s="278">
        <f>IF(ISNA(PLNÁ!$M$4),ZKRÁCENÁ!L126,PLNÁ!L302)</f>
        <v>0</v>
      </c>
      <c r="L196" s="41" t="s">
        <v>819</v>
      </c>
      <c r="M196" s="93"/>
      <c r="N196" s="8" t="s">
        <v>635</v>
      </c>
      <c r="P196" s="293"/>
      <c r="Q196" s="293"/>
    </row>
    <row r="197" spans="2:17" s="8" customFormat="1" ht="15.75" thickBot="1">
      <c r="B197" s="142" t="s">
        <v>596</v>
      </c>
      <c r="C197" s="143" t="s">
        <v>597</v>
      </c>
      <c r="D197" s="134" t="s">
        <v>20</v>
      </c>
      <c r="E197" s="144"/>
      <c r="F197" s="225" t="s">
        <v>288</v>
      </c>
      <c r="G197" s="145" t="s">
        <v>128</v>
      </c>
      <c r="H197" s="5"/>
      <c r="I197" s="278">
        <f>IF(ISNA(PLNÁ!$M$4),ZKRÁCENÁ!J127,PLNÁ!J303)</f>
        <v>0</v>
      </c>
      <c r="J197" s="278">
        <f>IF(ISNA(PLNÁ!$M$4),ZKRÁCENÁ!K127,PLNÁ!K303)</f>
        <v>0</v>
      </c>
      <c r="K197" s="278">
        <f>IF(ISNA(PLNÁ!$M$4),ZKRÁCENÁ!L127,PLNÁ!L303)</f>
        <v>0</v>
      </c>
      <c r="L197" s="41" t="s">
        <v>820</v>
      </c>
      <c r="M197" s="93"/>
      <c r="N197" s="8" t="s">
        <v>636</v>
      </c>
      <c r="P197" s="293"/>
      <c r="Q197" s="293"/>
    </row>
    <row r="198" spans="2:17" s="8" customFormat="1" ht="15" customHeight="1">
      <c r="B198" s="78"/>
      <c r="C198" s="53" t="s">
        <v>314</v>
      </c>
      <c r="D198" s="221" t="s">
        <v>83</v>
      </c>
      <c r="E198" s="55"/>
      <c r="F198" s="15" t="s">
        <v>232</v>
      </c>
      <c r="G198" s="56" t="s">
        <v>315</v>
      </c>
      <c r="H198" s="57"/>
      <c r="I198" s="151" t="s">
        <v>311</v>
      </c>
      <c r="J198" s="151" t="s">
        <v>311</v>
      </c>
      <c r="K198" s="105">
        <f>IF(ISNA(PLNÁ!$M$4),ZKRÁCENÁ!L133,PLNÁ!L307)</f>
        <v>0</v>
      </c>
      <c r="L198" s="41" t="s">
        <v>821</v>
      </c>
      <c r="M198" s="170"/>
      <c r="N198" s="170"/>
      <c r="P198" s="293"/>
      <c r="Q198" s="293"/>
    </row>
    <row r="199" spans="2:17" s="8" customFormat="1" ht="15" customHeight="1">
      <c r="B199" s="78"/>
      <c r="C199" s="21" t="s">
        <v>637</v>
      </c>
      <c r="D199" s="222" t="s">
        <v>84</v>
      </c>
      <c r="E199" s="59"/>
      <c r="F199" s="12" t="s">
        <v>233</v>
      </c>
      <c r="G199" s="56" t="s">
        <v>315</v>
      </c>
      <c r="H199" s="57"/>
      <c r="I199" s="80">
        <f>$K$9</f>
        <v>0</v>
      </c>
      <c r="J199" s="80">
        <f>$K$9</f>
        <v>0</v>
      </c>
      <c r="K199" s="81">
        <f>$K$9</f>
        <v>0</v>
      </c>
      <c r="L199" s="41" t="s">
        <v>822</v>
      </c>
      <c r="M199" s="170"/>
      <c r="N199" s="170" t="s">
        <v>822</v>
      </c>
      <c r="P199" s="293"/>
      <c r="Q199" s="293"/>
    </row>
    <row r="200" spans="2:17" s="8" customFormat="1" ht="15" customHeight="1">
      <c r="B200" s="78"/>
      <c r="C200" s="169" t="s">
        <v>321</v>
      </c>
      <c r="D200" s="222" t="s">
        <v>85</v>
      </c>
      <c r="E200" s="60"/>
      <c r="F200" s="12" t="s">
        <v>234</v>
      </c>
      <c r="G200" s="56" t="s">
        <v>315</v>
      </c>
      <c r="H200" s="57"/>
      <c r="I200" s="151" t="s">
        <v>311</v>
      </c>
      <c r="J200" s="151" t="s">
        <v>311</v>
      </c>
      <c r="K200" s="105">
        <f>IF(ISNA(PLNÁ!$M$4),ZKRÁCENÁ!L135,PLNÁ!L309)</f>
        <v>0</v>
      </c>
      <c r="L200" s="41" t="s">
        <v>823</v>
      </c>
      <c r="M200" s="170"/>
      <c r="N200" s="170" t="s">
        <v>823</v>
      </c>
      <c r="P200" s="293"/>
      <c r="Q200" s="293"/>
    </row>
    <row r="201" spans="2:17" s="8" customFormat="1" ht="15" customHeight="1">
      <c r="B201" s="78"/>
      <c r="C201" s="21" t="s">
        <v>108</v>
      </c>
      <c r="D201" s="221" t="s">
        <v>86</v>
      </c>
      <c r="E201" s="59"/>
      <c r="F201" s="12" t="s">
        <v>235</v>
      </c>
      <c r="G201" s="56" t="s">
        <v>315</v>
      </c>
      <c r="H201" s="57"/>
      <c r="I201" s="151" t="s">
        <v>311</v>
      </c>
      <c r="J201" s="151" t="s">
        <v>311</v>
      </c>
      <c r="K201" s="105">
        <f>IF(ISNA(PLNÁ!$M$4),ZKRÁCENÁ!L136,PLNÁ!L310)</f>
        <v>0</v>
      </c>
      <c r="L201" s="41" t="s">
        <v>824</v>
      </c>
      <c r="M201" s="170"/>
      <c r="N201" s="170" t="s">
        <v>824</v>
      </c>
      <c r="P201" s="293"/>
      <c r="Q201" s="293"/>
    </row>
    <row r="202" spans="2:17" s="16" customFormat="1" ht="15" customHeight="1">
      <c r="B202" s="78"/>
      <c r="C202" s="21" t="s">
        <v>317</v>
      </c>
      <c r="D202" s="221" t="s">
        <v>317</v>
      </c>
      <c r="E202" s="59"/>
      <c r="F202" s="12" t="s">
        <v>236</v>
      </c>
      <c r="G202" s="56" t="s">
        <v>315</v>
      </c>
      <c r="H202" s="57"/>
      <c r="I202" s="151" t="s">
        <v>311</v>
      </c>
      <c r="J202" s="151" t="s">
        <v>311</v>
      </c>
      <c r="K202" s="105">
        <f>IF(ISNA(PLNÁ!$M$4),ZKRÁCENÁ!L137,PLNÁ!L311)</f>
        <v>0</v>
      </c>
      <c r="L202" s="41" t="s">
        <v>825</v>
      </c>
      <c r="M202" s="170"/>
      <c r="N202" s="170" t="s">
        <v>825</v>
      </c>
      <c r="P202" s="294"/>
      <c r="Q202" s="294"/>
    </row>
    <row r="203" spans="2:17" s="8" customFormat="1" ht="15" customHeight="1">
      <c r="B203" s="78"/>
      <c r="C203" s="21" t="s">
        <v>318</v>
      </c>
      <c r="D203" s="221" t="s">
        <v>318</v>
      </c>
      <c r="E203" s="59"/>
      <c r="F203" s="12" t="s">
        <v>237</v>
      </c>
      <c r="G203" s="56" t="s">
        <v>315</v>
      </c>
      <c r="H203" s="57"/>
      <c r="I203" s="151" t="s">
        <v>311</v>
      </c>
      <c r="J203" s="151" t="s">
        <v>311</v>
      </c>
      <c r="K203" s="105">
        <f>IF(ISNA(PLNÁ!$M$4),ZKRÁCENÁ!L138,PLNÁ!L312)</f>
        <v>0</v>
      </c>
      <c r="L203" s="41" t="s">
        <v>826</v>
      </c>
      <c r="N203" s="170" t="s">
        <v>826</v>
      </c>
      <c r="P203" s="293"/>
      <c r="Q203" s="293"/>
    </row>
    <row r="204" spans="2:17" ht="15" customHeight="1">
      <c r="B204" s="78"/>
      <c r="C204" s="21" t="s">
        <v>319</v>
      </c>
      <c r="D204" s="221" t="s">
        <v>87</v>
      </c>
      <c r="E204" s="59"/>
      <c r="F204" s="12" t="s">
        <v>238</v>
      </c>
      <c r="G204" s="56" t="s">
        <v>315</v>
      </c>
      <c r="H204" s="57"/>
      <c r="I204" s="151" t="s">
        <v>311</v>
      </c>
      <c r="J204" s="151" t="s">
        <v>311</v>
      </c>
      <c r="K204" s="105">
        <f>IF(ISNA(PLNÁ!$M$4),ZKRÁCENÁ!L139,PLNÁ!L313)</f>
        <v>0</v>
      </c>
      <c r="L204" s="41" t="s">
        <v>827</v>
      </c>
      <c r="N204" s="170" t="s">
        <v>827</v>
      </c>
      <c r="P204" s="295"/>
      <c r="Q204" s="295"/>
    </row>
    <row r="205" spans="2:17" ht="15" customHeight="1">
      <c r="B205" s="78"/>
      <c r="C205" s="21" t="s">
        <v>320</v>
      </c>
      <c r="D205" s="221" t="s">
        <v>90</v>
      </c>
      <c r="E205" s="59"/>
      <c r="F205" s="12" t="s">
        <v>239</v>
      </c>
      <c r="G205" s="56" t="s">
        <v>315</v>
      </c>
      <c r="H205" s="57"/>
      <c r="I205" s="151" t="s">
        <v>311</v>
      </c>
      <c r="J205" s="151" t="s">
        <v>311</v>
      </c>
      <c r="K205" s="105">
        <f>IF(ISNA(PLNÁ!$M$4),ZKRÁCENÁ!L140,PLNÁ!L314)</f>
        <v>0</v>
      </c>
      <c r="L205" s="41" t="s">
        <v>828</v>
      </c>
      <c r="N205" s="170" t="s">
        <v>828</v>
      </c>
      <c r="P205" s="295"/>
      <c r="Q205" s="295"/>
    </row>
    <row r="206" spans="2:17" ht="15" customHeight="1">
      <c r="B206" s="52"/>
      <c r="C206" s="61" t="s">
        <v>322</v>
      </c>
      <c r="D206" s="221" t="s">
        <v>88</v>
      </c>
      <c r="E206" s="63"/>
      <c r="F206" s="12" t="s">
        <v>240</v>
      </c>
      <c r="G206" s="65" t="s">
        <v>315</v>
      </c>
      <c r="H206" s="66"/>
      <c r="I206" s="105">
        <f>IF(ISNA(PLNÁ!$M$4),ZKRÁCENÁ!J141,PLNÁ!J315)</f>
        <v>0</v>
      </c>
      <c r="J206" s="105">
        <f>IF(ISNA(PLNÁ!$M$4),ZKRÁCENÁ!K141,PLNÁ!K315)</f>
        <v>0</v>
      </c>
      <c r="K206" s="105">
        <f>IF(ISNA(PLNÁ!$M$4),ZKRÁCENÁ!L141,PLNÁ!L315)</f>
        <v>0</v>
      </c>
      <c r="L206" s="41" t="s">
        <v>829</v>
      </c>
      <c r="N206" s="250" t="s">
        <v>829</v>
      </c>
      <c r="P206" s="295"/>
      <c r="Q206" s="295"/>
    </row>
    <row r="207" spans="2:17" ht="15" customHeight="1" thickBot="1">
      <c r="B207" s="79"/>
      <c r="C207" s="208" t="s">
        <v>323</v>
      </c>
      <c r="D207" s="221" t="s">
        <v>89</v>
      </c>
      <c r="E207" s="209"/>
      <c r="F207" s="13" t="s">
        <v>241</v>
      </c>
      <c r="G207" s="210" t="s">
        <v>315</v>
      </c>
      <c r="H207" s="211"/>
      <c r="I207" s="105">
        <f>IF(ISNA(PLNÁ!$M$4),ZKRÁCENÁ!J142,PLNÁ!J316)</f>
        <v>0</v>
      </c>
      <c r="J207" s="105">
        <f>IF(ISNA(PLNÁ!$M$4),ZKRÁCENÁ!K142,PLNÁ!K316)</f>
        <v>0</v>
      </c>
      <c r="K207" s="105">
        <f>IF(ISNA(PLNÁ!$M$4),ZKRÁCENÁ!L142,PLNÁ!L316)</f>
        <v>0</v>
      </c>
      <c r="L207" s="41" t="s">
        <v>830</v>
      </c>
      <c r="N207" s="250" t="s">
        <v>830</v>
      </c>
      <c r="P207" s="295"/>
      <c r="Q207" s="295"/>
    </row>
    <row r="208" spans="3:17" ht="15" customHeight="1" thickTop="1">
      <c r="C208" s="213" t="s">
        <v>91</v>
      </c>
      <c r="D208" s="214" t="s">
        <v>94</v>
      </c>
      <c r="E208" s="214"/>
      <c r="F208" s="15" t="s">
        <v>242</v>
      </c>
      <c r="G208" s="223" t="s">
        <v>95</v>
      </c>
      <c r="H208" s="214"/>
      <c r="I208" s="151" t="s">
        <v>311</v>
      </c>
      <c r="J208" s="151" t="s">
        <v>311</v>
      </c>
      <c r="K208" s="215"/>
      <c r="L208" s="219" t="s">
        <v>79</v>
      </c>
      <c r="N208" s="9" t="s">
        <v>79</v>
      </c>
      <c r="P208" s="295"/>
      <c r="Q208" s="295"/>
    </row>
    <row r="209" spans="3:17" ht="15.75" customHeight="1">
      <c r="C209" s="216" t="s">
        <v>80</v>
      </c>
      <c r="D209" s="217" t="s">
        <v>93</v>
      </c>
      <c r="E209" s="217"/>
      <c r="F209" s="12" t="s">
        <v>243</v>
      </c>
      <c r="G209" s="224" t="s">
        <v>95</v>
      </c>
      <c r="H209" s="217"/>
      <c r="I209" s="151" t="s">
        <v>311</v>
      </c>
      <c r="J209" s="151" t="s">
        <v>311</v>
      </c>
      <c r="K209" s="218"/>
      <c r="L209" s="220" t="s">
        <v>78</v>
      </c>
      <c r="N209" s="9" t="s">
        <v>78</v>
      </c>
      <c r="P209" s="295"/>
      <c r="Q209" s="295"/>
    </row>
    <row r="210" spans="3:17" ht="15" customHeight="1">
      <c r="C210" s="227" t="s">
        <v>81</v>
      </c>
      <c r="D210" s="228" t="s">
        <v>92</v>
      </c>
      <c r="E210" s="228"/>
      <c r="F210" s="13" t="s">
        <v>244</v>
      </c>
      <c r="G210" s="229" t="s">
        <v>95</v>
      </c>
      <c r="H210" s="228"/>
      <c r="I210" s="212" t="s">
        <v>311</v>
      </c>
      <c r="J210" s="212" t="s">
        <v>311</v>
      </c>
      <c r="K210" s="230"/>
      <c r="L210" s="231" t="s">
        <v>82</v>
      </c>
      <c r="N210" s="9" t="s">
        <v>82</v>
      </c>
      <c r="P210" s="295"/>
      <c r="Q210" s="295"/>
    </row>
    <row r="211" spans="3:17" ht="15">
      <c r="C211" s="233" t="s">
        <v>1006</v>
      </c>
      <c r="D211" s="234" t="s">
        <v>1013</v>
      </c>
      <c r="E211" s="240"/>
      <c r="F211" s="12">
        <v>14</v>
      </c>
      <c r="G211" s="229" t="s">
        <v>95</v>
      </c>
      <c r="H211" s="235"/>
      <c r="I211" s="151" t="s">
        <v>311</v>
      </c>
      <c r="J211" s="151" t="s">
        <v>311</v>
      </c>
      <c r="K211" s="236"/>
      <c r="L211" s="242" t="s">
        <v>1008</v>
      </c>
      <c r="N211" s="9" t="s">
        <v>1008</v>
      </c>
      <c r="P211" s="295"/>
      <c r="Q211" s="295"/>
    </row>
    <row r="212" spans="3:17" ht="15">
      <c r="C212" s="233" t="s">
        <v>1007</v>
      </c>
      <c r="D212" s="234" t="s">
        <v>1014</v>
      </c>
      <c r="E212" s="240"/>
      <c r="F212" s="12">
        <v>15</v>
      </c>
      <c r="G212" s="229" t="s">
        <v>95</v>
      </c>
      <c r="H212" s="235"/>
      <c r="I212" s="151" t="s">
        <v>311</v>
      </c>
      <c r="J212" s="151" t="s">
        <v>311</v>
      </c>
      <c r="K212" s="236"/>
      <c r="L212" s="242" t="s">
        <v>1009</v>
      </c>
      <c r="N212" s="9" t="s">
        <v>1009</v>
      </c>
      <c r="P212" s="295"/>
      <c r="Q212" s="295"/>
    </row>
    <row r="213" spans="3:17" ht="15">
      <c r="C213" s="233" t="s">
        <v>1017</v>
      </c>
      <c r="D213" s="234" t="s">
        <v>1016</v>
      </c>
      <c r="E213" s="240"/>
      <c r="F213" s="12">
        <v>16</v>
      </c>
      <c r="G213" s="229" t="s">
        <v>315</v>
      </c>
      <c r="H213" s="235"/>
      <c r="I213" s="151" t="s">
        <v>311</v>
      </c>
      <c r="J213" s="151" t="s">
        <v>311</v>
      </c>
      <c r="K213" s="236">
        <v>0.2</v>
      </c>
      <c r="L213" s="242" t="s">
        <v>1010</v>
      </c>
      <c r="N213" s="9" t="s">
        <v>1010</v>
      </c>
      <c r="P213" s="295"/>
      <c r="Q213" s="295"/>
    </row>
    <row r="214" spans="3:17" ht="15.75" thickBot="1">
      <c r="C214" s="237" t="s">
        <v>1012</v>
      </c>
      <c r="D214" s="238" t="s">
        <v>1015</v>
      </c>
      <c r="E214" s="241"/>
      <c r="F214" s="67">
        <v>17</v>
      </c>
      <c r="G214" s="246" t="s">
        <v>315</v>
      </c>
      <c r="H214" s="239"/>
      <c r="I214" s="152" t="s">
        <v>311</v>
      </c>
      <c r="J214" s="152" t="s">
        <v>311</v>
      </c>
      <c r="K214" s="244">
        <f>IF(ISNA(PLNÁ!$M$4),0,1)</f>
        <v>0</v>
      </c>
      <c r="L214" s="245" t="s">
        <v>1011</v>
      </c>
      <c r="N214" s="9" t="s">
        <v>1011</v>
      </c>
      <c r="P214" s="295"/>
      <c r="Q214" s="295"/>
    </row>
    <row r="215" spans="3:17" ht="15.75" thickTop="1">
      <c r="C215" s="90" t="s">
        <v>1020</v>
      </c>
      <c r="D215" s="90" t="s">
        <v>1021</v>
      </c>
      <c r="E215" s="90"/>
      <c r="F215" s="232"/>
      <c r="G215" s="195"/>
      <c r="H215" s="195"/>
      <c r="K215" s="249">
        <v>888</v>
      </c>
      <c r="L215" s="104"/>
      <c r="N215" s="9" t="s">
        <v>1022</v>
      </c>
      <c r="P215" s="295"/>
      <c r="Q215" s="295"/>
    </row>
    <row r="216" spans="3:12" ht="15">
      <c r="C216" s="243"/>
      <c r="D216" s="90"/>
      <c r="E216" s="90"/>
      <c r="F216" s="232"/>
      <c r="G216" s="195"/>
      <c r="H216" s="195"/>
      <c r="K216" s="104"/>
      <c r="L216" s="104"/>
    </row>
    <row r="217" spans="3:12" ht="15">
      <c r="C217" s="243"/>
      <c r="D217" s="90"/>
      <c r="E217" s="90"/>
      <c r="F217" s="232"/>
      <c r="G217" s="195"/>
      <c r="H217" s="195"/>
      <c r="K217" s="104"/>
      <c r="L217" s="104"/>
    </row>
  </sheetData>
  <sheetProtection password="B427" sheet="1"/>
  <mergeCells count="12">
    <mergeCell ref="B2:L2"/>
    <mergeCell ref="D4:I4"/>
    <mergeCell ref="E8:L8"/>
    <mergeCell ref="E9:G9"/>
    <mergeCell ref="F13:G14"/>
    <mergeCell ref="I13:I14"/>
    <mergeCell ref="J13:J14"/>
    <mergeCell ref="K13:K14"/>
    <mergeCell ref="V15:V16"/>
    <mergeCell ref="L13:L14"/>
    <mergeCell ref="F15:F16"/>
    <mergeCell ref="H15:H16"/>
  </mergeCells>
  <printOptions/>
  <pageMargins left="0.5511811023622047" right="0.5118110236220472" top="1.01" bottom="0.64" header="0.2755905511811024" footer="0.2362204724409449"/>
  <pageSetup horizontalDpi="600" verticalDpi="600" orientation="landscape" paperSize="9" scale="65" r:id="rId2"/>
  <headerFooter alignWithMargins="0">
    <oddFooter>&amp;CStránka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9:F25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3.75390625" style="105" customWidth="1"/>
    <col min="2" max="2" width="4.625" style="105" customWidth="1"/>
    <col min="3" max="3" width="4.75390625" style="105" customWidth="1"/>
    <col min="4" max="5" width="9.125" style="105" customWidth="1"/>
    <col min="6" max="6" width="10.375" style="105" customWidth="1"/>
    <col min="7" max="7" width="11.375" style="105" customWidth="1"/>
    <col min="8" max="8" width="109.125" style="105" customWidth="1"/>
    <col min="9" max="16384" width="9.125" style="105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spans="4:5" ht="15" customHeight="1">
      <c r="D9" s="105" t="s">
        <v>335</v>
      </c>
      <c r="E9" s="105" t="s">
        <v>334</v>
      </c>
    </row>
    <row r="10" spans="4:5" ht="15" customHeight="1">
      <c r="D10" s="105">
        <v>1</v>
      </c>
      <c r="E10" s="105">
        <v>1</v>
      </c>
    </row>
    <row r="11" spans="4:5" ht="15" customHeight="1">
      <c r="D11" s="105">
        <v>2</v>
      </c>
      <c r="E11" s="105">
        <v>2</v>
      </c>
    </row>
    <row r="12" spans="4:5" ht="15" customHeight="1">
      <c r="D12" s="105">
        <v>3</v>
      </c>
      <c r="E12" s="105">
        <v>3</v>
      </c>
    </row>
    <row r="13" spans="4:5" ht="15" customHeight="1">
      <c r="D13" s="105">
        <v>4</v>
      </c>
      <c r="E13" s="105">
        <v>4</v>
      </c>
    </row>
    <row r="14" ht="15" customHeight="1"/>
    <row r="15" ht="15" customHeight="1" thickBot="1"/>
    <row r="16" spans="3:6" ht="15" customHeight="1">
      <c r="C16" s="311">
        <v>1</v>
      </c>
      <c r="D16" s="305">
        <v>0.2</v>
      </c>
      <c r="E16" s="305">
        <v>0.7</v>
      </c>
      <c r="F16" s="308">
        <v>0.1</v>
      </c>
    </row>
    <row r="17" spans="3:6" ht="15" customHeight="1">
      <c r="C17" s="312">
        <v>2</v>
      </c>
      <c r="D17" s="306">
        <v>0.2</v>
      </c>
      <c r="E17" s="306">
        <v>0.6</v>
      </c>
      <c r="F17" s="309">
        <v>0.2</v>
      </c>
    </row>
    <row r="18" spans="3:6" ht="15" customHeight="1">
      <c r="C18" s="312">
        <v>3</v>
      </c>
      <c r="D18" s="306">
        <v>0.2</v>
      </c>
      <c r="E18" s="306">
        <v>0.5</v>
      </c>
      <c r="F18" s="309">
        <v>0.3</v>
      </c>
    </row>
    <row r="19" spans="3:6" ht="15" customHeight="1" thickBot="1">
      <c r="C19" s="313">
        <v>4</v>
      </c>
      <c r="D19" s="307">
        <v>0.2</v>
      </c>
      <c r="E19" s="307">
        <v>0.4</v>
      </c>
      <c r="F19" s="310">
        <v>0.4</v>
      </c>
    </row>
    <row r="20" ht="15" customHeight="1"/>
    <row r="21" ht="15" customHeight="1" thickBot="1"/>
    <row r="22" spans="3:5" ht="15" customHeight="1">
      <c r="C22" s="311">
        <v>1</v>
      </c>
      <c r="D22" s="305">
        <v>0.8</v>
      </c>
      <c r="E22" s="305">
        <v>0.2</v>
      </c>
    </row>
    <row r="23" spans="3:5" ht="15" customHeight="1">
      <c r="C23" s="312">
        <v>2</v>
      </c>
      <c r="D23" s="306">
        <v>0.7</v>
      </c>
      <c r="E23" s="306">
        <v>0.3</v>
      </c>
    </row>
    <row r="24" spans="3:5" ht="15" customHeight="1">
      <c r="C24" s="312">
        <v>3</v>
      </c>
      <c r="D24" s="306">
        <v>0.6</v>
      </c>
      <c r="E24" s="306">
        <v>0.4</v>
      </c>
    </row>
    <row r="25" spans="3:5" ht="15" customHeight="1" thickBot="1">
      <c r="C25" s="313">
        <v>4</v>
      </c>
      <c r="D25" s="307">
        <v>0.5</v>
      </c>
      <c r="E25" s="307">
        <v>0.5</v>
      </c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Verze 1 9 2003</dc:title>
  <dc:subject/>
  <dc:creator>svobodaj</dc:creator>
  <cp:keywords/>
  <dc:description/>
  <cp:lastModifiedBy>Cikler Jan</cp:lastModifiedBy>
  <cp:lastPrinted>2017-05-31T07:24:25Z</cp:lastPrinted>
  <dcterms:created xsi:type="dcterms:W3CDTF">2002-02-21T15:04:46Z</dcterms:created>
  <dcterms:modified xsi:type="dcterms:W3CDTF">2017-05-31T09:48:23Z</dcterms:modified>
  <cp:category/>
  <cp:version/>
  <cp:contentType/>
  <cp:contentStatus/>
</cp:coreProperties>
</file>